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<sst xmlns="http://schemas.openxmlformats.org/spreadsheetml/2006/main" count="1081" uniqueCount="881">
  <si>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</si>
  <si>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</si>
  <si>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</si>
  <si>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</si>
  <si>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</si>
  <si>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</si>
  <si>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</si>
  <si>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</si>
  <si>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</si>
  <si>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</si>
  <si>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</si>
  <si>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</si>
  <si>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</si>
  <si>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</si>
  <si>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</si>
  <si>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</si>
  <si>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</si>
  <si>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</si>
  <si>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</si>
  <si>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</si>
  <si>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</si>
  <si>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</si>
  <si>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</si>
  <si>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</si>
  <si>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</si>
  <si>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</si>
  <si>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</si>
  <si>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</si>
  <si>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</si>
  <si>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</si>
  <si>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</si>
  <si>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</si>
  <si>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</si>
  <si>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</si>
  <si>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</si>
  <si>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</si>
  <si>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</si>
  <si>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</si>
  <si>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</si>
  <si>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</si>
  <si>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</si>
  <si>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</si>
  <si>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</si>
  <si>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</si>
  <si>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</si>
  <si>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</si>
  <si>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</si>
  <si>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</si>
  <si>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</si>
  <si>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</si>
  <si>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</si>
  <si>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</si>
  <si>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</si>
  <si>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</si>
  <si>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</si>
  <si>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</si>
  <si>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</si>
  <si>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</si>
  <si>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</si>
  <si>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</si>
  <si>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</si>
  <si>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</si>
  <si>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</si>
  <si>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</si>
  <si>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</si>
  <si>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</si>
  <si>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</si>
  <si>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</si>
  <si>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</si>
  <si>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</si>
  <si>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</si>
  <si>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</si>
  <si>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</si>
  <si>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</si>
  <si>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</si>
  <si>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</si>
  <si>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</si>
  <si>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</si>
  <si>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</si>
  <si>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</si>
  <si>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</si>
  <si>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</si>
  <si>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</si>
  <si>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</si>
  <si>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</si>
  <si>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</si>
  <si>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</si>
  <si>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</si>
  <si>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</si>
  <si>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</si>
  <si>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</si>
  <si>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</si>
  <si>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</si>
  <si>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</si>
  <si>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</si>
  <si>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</si>
  <si>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</si>
  <si>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</si>
  <si>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</si>
  <si>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</si>
  <si>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</si>
  <si>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</si>
  <si>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</si>
  <si>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</si>
  <si>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</si>
  <si>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</si>
  <si>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</si>
  <si>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</si>
  <si>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</si>
  <si>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</si>
  <si>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</si>
  <si>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</si>
  <si>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</si>
  <si>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</si>
  <si>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</si>
  <si>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</si>
  <si>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</si>
  <si>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</si>
  <si>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</si>
  <si>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</si>
  <si>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</si>
  <si>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</si>
  <si>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</si>
  <si>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</si>
  <si>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</si>
  <si>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</si>
  <si>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</si>
  <si>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</si>
  <si>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</si>
  <si>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</si>
  <si>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</si>
  <si>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</si>
  <si>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</si>
  <si>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</si>
  <si>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</si>
  <si>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</si>
  <si>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</si>
  <si>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</si>
  <si>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</si>
  <si>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</si>
  <si>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</si>
  <si>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</si>
  <si>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</si>
  <si>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</si>
  <si>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</si>
  <si>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</si>
  <si>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</si>
  <si>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</si>
  <si>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</si>
  <si>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</si>
  <si>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</si>
  <si>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</si>
  <si>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</si>
  <si>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</si>
  <si>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</si>
  <si>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</si>
  <si>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</si>
  <si>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</si>
  <si>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</si>
  <si>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</si>
  <si>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</si>
  <si>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</si>
  <si>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</si>
  <si>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</si>
  <si>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</si>
  <si>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</si>
  <si>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</si>
  <si>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</si>
  <si>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</si>
  <si>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</si>
  <si>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</si>
  <si>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</si>
  <si>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</si>
  <si>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</si>
  <si>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</si>
  <si>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</si>
  <si>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</si>
  <si>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</si>
  <si>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</si>
  <si>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</si>
  <si>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</si>
  <si>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</si>
  <si>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</si>
  <si>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</si>
  <si>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</si>
  <si>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</si>
  <si>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</si>
  <si>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</si>
  <si>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</si>
  <si>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</si>
  <si>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</si>
  <si>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</si>
  <si>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</si>
  <si>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</si>
  <si>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</si>
  <si>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</si>
  <si>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</si>
  <si>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</si>
  <si>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</si>
  <si>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</si>
  <si>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</si>
  <si>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</si>
  <si>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</si>
  <si>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</si>
  <si>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</si>
  <si>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</si>
  <si>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</si>
  <si>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</si>
  <si>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</si>
  <si>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</si>
  <si>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</si>
  <si>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</si>
  <si>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</si>
  <si>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</si>
  <si>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</si>
  <si>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</si>
  <si>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</si>
  <si>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</si>
  <si>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</si>
  <si>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</si>
  <si>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</si>
  <si>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</si>
  <si>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</si>
  <si>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</si>
  <si>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</si>
  <si>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</si>
  <si>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</si>
  <si>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</si>
  <si>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</si>
  <si>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</si>
  <si>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</si>
  <si>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</si>
  <si>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</si>
  <si>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</si>
  <si>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</si>
  <si>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</si>
  <si>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</si>
  <si>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</si>
  <si>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</si>
  <si>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</si>
  <si>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</si>
  <si>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</si>
  <si>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</si>
  <si>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</si>
  <si>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</si>
  <si>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</si>
  <si>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</si>
  <si>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</si>
  <si>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</si>
  <si>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</si>
  <si>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</si>
  <si>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</si>
  <si>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</si>
  <si>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</si>
  <si>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</si>
  <si>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</si>
  <si>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</si>
  <si>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</si>
  <si>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</si>
  <si>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</si>
  <si>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</si>
  <si>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</si>
  <si>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</si>
  <si>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</si>
  <si>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</si>
  <si>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</si>
  <si>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</si>
  <si>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</si>
  <si>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</si>
  <si>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</si>
  <si>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</si>
  <si>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</si>
  <si>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</si>
  <si>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</si>
  <si>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</si>
  <si>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</si>
  <si>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</si>
  <si>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</si>
  <si>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</si>
  <si>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</si>
  <si>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</si>
  <si>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</si>
  <si>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</si>
  <si>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</si>
  <si>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</si>
  <si>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</si>
  <si>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</si>
  <si>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</si>
  <si>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</si>
  <si>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</si>
  <si>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</si>
  <si>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</si>
  <si>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</si>
  <si>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</si>
  <si>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</si>
  <si>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</si>
  <si>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</si>
  <si>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</si>
  <si>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</si>
  <si>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</si>
  <si>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</si>
  <si>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</si>
  <si>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</si>
  <si>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</si>
  <si>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</si>
  <si>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</si>
  <si>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</si>
  <si>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</si>
  <si>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</si>
  <si>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</si>
  <si>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</si>
  <si>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</si>
  <si>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</si>
  <si>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</si>
  <si>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</si>
  <si>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</si>
  <si>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</si>
  <si>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</si>
  <si>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</si>
  <si>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</si>
  <si>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</si>
  <si>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</si>
  <si>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</si>
  <si>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</si>
  <si>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</si>
  <si>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</si>
  <si>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</si>
  <si>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</si>
  <si>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</si>
  <si>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</si>
  <si>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</si>
  <si>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</si>
  <si>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</si>
  <si>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</si>
  <si>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</si>
  <si>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</si>
  <si>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</si>
  <si>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</si>
  <si>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</si>
  <si>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</si>
  <si>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</si>
  <si>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</si>
  <si>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</si>
  <si>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</si>
  <si>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</si>
  <si>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</si>
  <si>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</si>
  <si>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</si>
  <si>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</si>
  <si>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</si>
  <si>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</si>
  <si>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</si>
  <si>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</si>
  <si>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</si>
  <si>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</si>
  <si>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</si>
  <si>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</si>
  <si>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</si>
  <si>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</si>
  <si>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</si>
  <si>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</si>
  <si>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</si>
  <si>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</si>
  <si>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</si>
  <si>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</si>
  <si>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</si>
  <si>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</si>
  <si>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</si>
  <si>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</si>
  <si>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</si>
  <si>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</si>
  <si>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</si>
  <si>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</si>
  <si>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</si>
  <si>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</si>
  <si>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</si>
  <si>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</si>
  <si>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</si>
  <si>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</si>
  <si>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</si>
  <si>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</si>
  <si>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</si>
  <si>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</si>
  <si>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</si>
  <si>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</si>
  <si>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</si>
  <si>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</si>
  <si>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</si>
  <si>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</si>
  <si>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</si>
  <si>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</si>
  <si>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</si>
  <si>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</si>
  <si>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</si>
  <si>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</si>
  <si>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</si>
  <si>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</si>
  <si>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</si>
  <si>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</si>
  <si>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</si>
  <si>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</si>
  <si>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</si>
  <si>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</si>
  <si>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</si>
  <si>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</si>
  <si>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</si>
  <si>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</si>
  <si>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</si>
  <si>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</si>
  <si>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</si>
  <si>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</si>
  <si>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</si>
  <si>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</si>
  <si>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</si>
  <si>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</si>
  <si>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</si>
  <si>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</si>
  <si>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</si>
  <si>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</si>
  <si>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</si>
  <si>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</si>
  <si>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</si>
  <si>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</si>
  <si>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</si>
  <si>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</si>
  <si>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</si>
  <si>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</si>
  <si>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</si>
  <si>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</si>
  <si>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</si>
  <si>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</si>
  <si>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</si>
  <si>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</si>
  <si>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</si>
  <si>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</si>
  <si>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</si>
  <si>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</si>
  <si>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</si>
  <si>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</si>
  <si>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</si>
  <si>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</si>
  <si>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</si>
  <si>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</si>
  <si>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</si>
  <si>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</si>
  <si>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</si>
  <si>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</si>
  <si>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</si>
  <si>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</si>
  <si>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</si>
  <si>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</si>
  <si>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</si>
  <si>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</si>
  <si>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</si>
  <si>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</si>
  <si>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</si>
  <si>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</si>
  <si>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</si>
  <si>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</si>
  <si>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</si>
  <si>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</si>
  <si>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</si>
  <si>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</si>
  <si>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</si>
  <si>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</si>
  <si>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</si>
  <si>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</si>
  <si>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</si>
  <si>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</si>
  <si>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</si>
  <si>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</si>
  <si>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</si>
  <si>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</si>
  <si>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</si>
  <si>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</si>
  <si>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</si>
  <si>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</si>
  <si>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</si>
  <si>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</si>
  <si>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</si>
  <si>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</si>
  <si>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</si>
  <si>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</si>
  <si>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</si>
  <si>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</si>
  <si>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</si>
  <si>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</si>
  <si>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</si>
  <si>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</si>
  <si>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</si>
  <si>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</si>
  <si>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</si>
  <si>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</si>
  <si>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</si>
  <si>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</si>
  <si>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</si>
  <si>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</si>
  <si>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</si>
  <si>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</si>
  <si>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</si>
  <si>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</si>
  <si>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</si>
  <si>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</si>
  <si>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</si>
  <si>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</si>
  <si>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</si>
  <si>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</si>
  <si>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</si>
  <si>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</si>
  <si>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</si>
  <si>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</si>
  <si>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</si>
  <si>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</si>
  <si>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</si>
  <si>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</si>
  <si>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</si>
  <si>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</si>
  <si>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</si>
  <si>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</si>
  <si>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</si>
  <si>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</si>
  <si>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</si>
  <si>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</si>
  <si>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</si>
  <si>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</si>
  <si>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</si>
  <si>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</si>
  <si>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</si>
  <si>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</si>
  <si>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</si>
  <si>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</si>
  <si>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</si>
  <si>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</si>
  <si>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</si>
  <si>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</si>
  <si>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</si>
  <si>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</si>
  <si>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</si>
  <si>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</si>
  <si>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</si>
  <si>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</si>
  <si>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</si>
  <si>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</si>
  <si>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</si>
  <si>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</si>
  <si>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</si>
  <si>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</si>
  <si>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</si>
  <si>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</si>
  <si>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</si>
  <si>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</si>
  <si>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</si>
  <si>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</si>
  <si>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</si>
  <si>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</si>
  <si>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</si>
  <si>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</si>
  <si>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</si>
  <si>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</si>
  <si>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</si>
  <si>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</si>
  <si>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</si>
  <si>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</si>
  <si>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</si>
  <si>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</si>
  <si>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</si>
  <si>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</si>
  <si>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</si>
  <si>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</si>
  <si>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</si>
  <si>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</si>
  <si>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</si>
  <si>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</si>
  <si>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</si>
  <si>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</si>
  <si>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</si>
  <si>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</si>
  <si>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</si>
  <si>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</si>
  <si>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</si>
  <si>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</si>
  <si>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</si>
  <si>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</si>
  <si>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</si>
  <si>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</si>
  <si>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</si>
  <si>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</si>
  <si>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</si>
  <si>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</si>
  <si>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</si>
  <si>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</si>
  <si>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</si>
  <si>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</si>
  <si>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</si>
  <si>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</si>
  <si>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</si>
  <si>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</si>
  <si>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</si>
  <si>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</si>
  <si>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</si>
  <si>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</si>
  <si>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</si>
  <si>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</si>
  <si>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</si>
  <si>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</si>
  <si>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</si>
  <si>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</si>
  <si>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</si>
  <si>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</si>
  <si>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</si>
  <si>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</si>
  <si>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</si>
  <si>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</si>
  <si>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</si>
  <si>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</si>
  <si>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</si>
  <si>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</si>
  <si>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</si>
  <si>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</si>
  <si>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</si>
  <si>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</si>
  <si>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</si>
  <si>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</si>
  <si>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</si>
  <si>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</si>
  <si>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</si>
  <si>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</si>
  <si>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</si>
  <si>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</si>
  <si>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</si>
  <si>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</si>
  <si>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</si>
  <si>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</si>
  <si>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</si>
  <si>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</si>
  <si>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</si>
  <si>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</si>
  <si>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</si>
  <si>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</si>
  <si>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</si>
  <si>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</si>
  <si>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</si>
  <si>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</si>
  <si>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</si>
  <si>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</si>
  <si>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</si>
  <si>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</si>
  <si>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</si>
  <si>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</si>
  <si>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</si>
  <si>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</si>
  <si>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</si>
  <si>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</si>
  <si>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</si>
  <si>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</si>
  <si>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</si>
  <si>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</si>
  <si>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</si>
  <si>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</si>
  <si>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</si>
  <si>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</si>
  <si>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</si>
  <si>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</si>
  <si>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</si>
  <si>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</si>
  <si>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</si>
  <si>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</si>
  <si>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</si>
  <si>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</si>
  <si>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</si>
  <si>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</si>
  <si>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</si>
  <si>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</si>
  <si>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</si>
  <si>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</si>
  <si>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</si>
  <si>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</si>
  <si>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</si>
  <si>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</si>
  <si>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</si>
  <si>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</si>
  <si>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</si>
  <si>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</si>
  <si>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</si>
  <si>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</si>
  <si>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</si>
  <si>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</si>
  <si>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</si>
  <si>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</si>
  <si>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</si>
  <si>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</si>
  <si>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</si>
  <si>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</si>
  <si>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</si>
  <si>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</si>
  <si>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</si>
  <si>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</si>
  <si>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</si>
  <si>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</si>
  <si>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</si>
  <si>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</si>
  <si>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</si>
  <si>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</si>
  <si>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</si>
  <si>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</si>
  <si>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</si>
  <si>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</si>
  <si>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</si>
  <si>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</si>
  <si>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</si>
  <si>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</si>
  <si>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</si>
  <si>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</si>
  <si>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</si>
  <si>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</si>
  <si>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</si>
  <si>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</si>
  <si>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</si>
  <si>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</si>
  <si>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</si>
  <si>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</si>
  <si>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</si>
  <si>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</si>
  <si>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</si>
  <si>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</si>
  <si>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</si>
  <si>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</si>
  <si>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</si>
  <si>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</si>
  <si>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</si>
  <si>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</si>
  <si>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</si>
  <si>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</si>
  <si>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</si>
  <si>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</si>
  <si>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</si>
  <si>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</si>
  <si>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</si>
  <si>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</si>
  <si>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</si>
  <si>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</si>
  <si>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</si>
  <si>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</si>
  <si>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</si>
  <si>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</si>
  <si>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</si>
  <si>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</si>
  <si>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</si>
  <si>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</si>
  <si>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</si>
  <si>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</si>
  <si>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</si>
  <si>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</si>
  <si>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</si>
  <si>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</si>
  <si>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</si>
  <si>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</si>
  <si>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</si>
  <si>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</si>
  <si>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</si>
  <si>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</si>
  <si>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</si>
  <si>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</si>
  <si>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</si>
  <si>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</si>
  <si>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</si>
  <si>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</si>
  <si>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</si>
  <si>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</si>
  <si>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</si>
  <si>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</si>
  <si>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</si>
  <si>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</si>
  <si>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</si>
  <si>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</si>
  <si>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</si>
  <si>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</si>
  <si>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</si>
  <si>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</si>
  <si>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</si>
  <si>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</si>
  <si>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</si>
  <si>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</si>
  <si>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</si>
  <si>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</si>
  <si>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</si>
  <si>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</si>
  <si>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</si>
  <si>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</si>
  <si>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</si>
  <si>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</si>
  <si>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</si>
  <si>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</si>
  <si>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</si>
  <si>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</si>
  <si>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</si>
  <si>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</si>
  <si>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</si>
  <si>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</si>
  <si>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</si>
  <si>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</si>
  <si>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</si>
  <si>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</si>
  <si>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</si>
  <si>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</si>
  <si>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</si>
  <si>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</si>
  <si>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</si>
  <si>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</si>
  <si>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</si>
  <si>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</si>
  <si>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</si>
  <si>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</si>
  <si>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</si>
  <si>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</si>
  <si>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</si>
  <si>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</si>
  <si>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</si>
  <si>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</si>
  <si>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</si>
  <si>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</si>
  <si>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</si>
  <si>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</si>
  <si>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</si>
  <si>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</si>
  <si>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</si>
  <si>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</si>
  <si>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</si>
  <si>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</si>
  <si>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</si>
  <si>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</si>
  <si>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</si>
  <si>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</si>
  <si>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</si>
  <si>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</si>
  <si>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</si>
  <si>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</si>
  <si>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</si>
  <si>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</si>
  <si>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</si>
  <si>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</si>
  <si>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</si>
  <si>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</si>
  <si>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</si>
  <si>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</si>
  <si>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</si>
  <si>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</si>
  <si>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</si>
  <si>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</si>
  <si>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</si>
  <si>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</si>
  <si>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</si>
  <si>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</si>
  <si>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</si>
  <si>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</si>
  <si>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</si>
  <si>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</si>
  <si>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</si>
  <si>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"Параходство Българско речно плаване"АД</t>
  </si>
  <si>
    <t>неконсолидиран</t>
  </si>
  <si>
    <t>2013г.</t>
  </si>
  <si>
    <t xml:space="preserve">1. "МАЯК КМ" АД </t>
  </si>
  <si>
    <t>2. "ПОРТ ПРИСТИС" ООД</t>
  </si>
  <si>
    <t>3. ПОРТ ИНВЕСТ" ЕООД</t>
  </si>
  <si>
    <t>1.ВАРНАФЕРИ ООД</t>
  </si>
  <si>
    <t>1. "ВИ ТИ СИ" АД</t>
  </si>
  <si>
    <t>3. "ИНТЕРЛИХТЕР СЛОВАКИЯ" ЕООД</t>
  </si>
  <si>
    <t>2. "BLUE SEA HORIZON CORP"</t>
  </si>
  <si>
    <t>3.ИНТЕРЛИХТЕР - БУДАПЕЩА</t>
  </si>
  <si>
    <t>Дата на съставяне: 27.03.2014г.</t>
  </si>
  <si>
    <t>М.Порожанова</t>
  </si>
  <si>
    <t>Т.Митев</t>
  </si>
  <si>
    <t>Д.Кочанов</t>
  </si>
  <si>
    <t>Т. Митев</t>
  </si>
  <si>
    <t>М. Порожанова</t>
  </si>
  <si>
    <t>Д. Кочанов</t>
  </si>
  <si>
    <t xml:space="preserve">Дата на съставяне: 27.03.2014 г.                                      </t>
  </si>
  <si>
    <t xml:space="preserve">Дата  на съставяне:27.03.2014 г.                                                                                                                               </t>
  </si>
  <si>
    <t xml:space="preserve">                                    Съставител:                         </t>
  </si>
  <si>
    <t xml:space="preserve">Дата на съставяне: 27.03.2014 г.                   </t>
  </si>
  <si>
    <t>Дата на съставяне:27.03.2014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</si>
</sst>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858</v>
      </c>
      <c r="F3" s="273" t="s">
        <v>2</v>
      </c>
      <c r="G3" s="226"/>
      <c r="H3" s="595">
        <v>827183719</v>
      </c>
    </row>
    <row r="4" spans="1:8" ht="28.5">
      <c r="A4" s="204" t="s">
        <v>3</v>
      </c>
      <c r="B4" s="583"/>
      <c r="C4" s="583"/>
      <c r="D4" s="584"/>
      <c r="E4" s="576" t="s">
        <v>859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860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444</v>
      </c>
      <c r="D11" s="205">
        <v>18510</v>
      </c>
      <c r="E11" s="293" t="s">
        <v>22</v>
      </c>
      <c r="F11" s="298" t="s">
        <v>23</v>
      </c>
      <c r="G11" s="206">
        <v>35709</v>
      </c>
      <c r="H11" s="206">
        <v>35709</v>
      </c>
    </row>
    <row r="12" spans="1:8" ht="15">
      <c r="A12" s="291" t="s">
        <v>24</v>
      </c>
      <c r="B12" s="297" t="s">
        <v>25</v>
      </c>
      <c r="C12" s="205">
        <v>1678</v>
      </c>
      <c r="D12" s="205">
        <v>3003</v>
      </c>
      <c r="E12" s="293" t="s">
        <v>26</v>
      </c>
      <c r="F12" s="298" t="s">
        <v>27</v>
      </c>
      <c r="G12" s="207">
        <v>35709</v>
      </c>
      <c r="H12" s="207">
        <v>35709</v>
      </c>
    </row>
    <row r="13" spans="1:8" ht="15">
      <c r="A13" s="291" t="s">
        <v>28</v>
      </c>
      <c r="B13" s="297" t="s">
        <v>29</v>
      </c>
      <c r="C13" s="205">
        <v>5357</v>
      </c>
      <c r="D13" s="205">
        <v>4175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3514</v>
      </c>
      <c r="D14" s="205">
        <v>3721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44622</v>
      </c>
      <c r="D15" s="205">
        <v>44427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25</v>
      </c>
      <c r="D16" s="205">
        <v>36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3045</v>
      </c>
      <c r="D17" s="205">
        <v>5382</v>
      </c>
      <c r="E17" s="299" t="s">
        <v>46</v>
      </c>
      <c r="F17" s="301" t="s">
        <v>47</v>
      </c>
      <c r="G17" s="208">
        <f>G11+G14+G15+G16</f>
        <v>35709</v>
      </c>
      <c r="H17" s="208">
        <f>H11+H14+H15+H16</f>
        <v>35709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58685</v>
      </c>
      <c r="D19" s="209">
        <f>SUM(D11:D18)</f>
        <v>79254</v>
      </c>
      <c r="E19" s="293" t="s">
        <v>53</v>
      </c>
      <c r="F19" s="298" t="s">
        <v>54</v>
      </c>
      <c r="G19" s="206">
        <v>9403</v>
      </c>
      <c r="H19" s="206">
        <v>9403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20130</v>
      </c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21791</v>
      </c>
      <c r="H21" s="210">
        <f>SUM(H22:H24)</f>
        <v>19968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3571</v>
      </c>
      <c r="H22" s="206">
        <v>3571</v>
      </c>
    </row>
    <row r="23" spans="1:13" ht="15">
      <c r="A23" s="291" t="s">
        <v>66</v>
      </c>
      <c r="B23" s="297" t="s">
        <v>67</v>
      </c>
      <c r="C23" s="205">
        <v>90</v>
      </c>
      <c r="D23" s="205">
        <v>93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2</v>
      </c>
      <c r="D24" s="205">
        <v>19</v>
      </c>
      <c r="E24" s="293" t="s">
        <v>72</v>
      </c>
      <c r="F24" s="298" t="s">
        <v>73</v>
      </c>
      <c r="G24" s="206">
        <v>18220</v>
      </c>
      <c r="H24" s="206">
        <v>16397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31194</v>
      </c>
      <c r="H25" s="208">
        <f>H19+H20+H21</f>
        <v>29371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1101</v>
      </c>
      <c r="D26" s="205">
        <v>865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1193</v>
      </c>
      <c r="D27" s="209">
        <f>SUM(D23:D26)</f>
        <v>977</v>
      </c>
      <c r="E27" s="309" t="s">
        <v>83</v>
      </c>
      <c r="F27" s="298" t="s">
        <v>84</v>
      </c>
      <c r="G27" s="208">
        <f>SUM(G28:G30)</f>
        <v>457</v>
      </c>
      <c r="H27" s="208">
        <f>SUM(H28:H30)</f>
        <v>276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457</v>
      </c>
      <c r="H28" s="206">
        <v>276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1361</v>
      </c>
      <c r="H31" s="206">
        <v>2004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1818</v>
      </c>
      <c r="H33" s="208">
        <f>H27+H31+H32</f>
        <v>2280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2411</v>
      </c>
      <c r="D34" s="209">
        <f>SUM(D35:D38)</f>
        <v>2411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1875</v>
      </c>
      <c r="D35" s="205">
        <v>1875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68721</v>
      </c>
      <c r="H36" s="208">
        <f>H25+H17+H33</f>
        <v>67360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519</v>
      </c>
      <c r="D37" s="205">
        <v>519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17</v>
      </c>
      <c r="D38" s="205">
        <v>17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2184</v>
      </c>
      <c r="H43" s="206">
        <v>1309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>
        <v>25</v>
      </c>
    </row>
    <row r="45" spans="1:15" ht="15">
      <c r="A45" s="291" t="s">
        <v>136</v>
      </c>
      <c r="B45" s="305" t="s">
        <v>137</v>
      </c>
      <c r="C45" s="209">
        <f>C34+C39+C44</f>
        <v>2411</v>
      </c>
      <c r="D45" s="209">
        <f>D34+D39+D44</f>
        <v>2411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>
        <v>1993</v>
      </c>
      <c r="D47" s="205">
        <v>1459</v>
      </c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1482</v>
      </c>
      <c r="H48" s="206">
        <v>3309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3666</v>
      </c>
      <c r="H49" s="208">
        <f>SUM(H43:H48)</f>
        <v>4643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1207</v>
      </c>
      <c r="D50" s="205">
        <v>1333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3200</v>
      </c>
      <c r="D51" s="209">
        <f>SUM(D47:D50)</f>
        <v>2792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6</v>
      </c>
      <c r="H52" s="206">
        <v>17</v>
      </c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1130</v>
      </c>
      <c r="H53" s="206">
        <v>1032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85619</v>
      </c>
      <c r="D55" s="209">
        <f>D19+D20+D21+D27+D32+D45+D51+D53+D54</f>
        <v>85434</v>
      </c>
      <c r="E55" s="293" t="s">
        <v>172</v>
      </c>
      <c r="F55" s="317" t="s">
        <v>173</v>
      </c>
      <c r="G55" s="208">
        <f>G49+G51+G52+G53+G54</f>
        <v>4802</v>
      </c>
      <c r="H55" s="208">
        <f>H49+H51+H52+H53+H54</f>
        <v>5692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638</v>
      </c>
      <c r="D58" s="205">
        <v>841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>
        <v>1813</v>
      </c>
      <c r="H60" s="206">
        <v>1822</v>
      </c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13172</v>
      </c>
      <c r="H61" s="208">
        <f>SUM(H62:H68)</f>
        <v>14108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2703</v>
      </c>
      <c r="H62" s="206">
        <v>2180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638</v>
      </c>
      <c r="D64" s="209">
        <f>SUM(D58:D63)</f>
        <v>841</v>
      </c>
      <c r="E64" s="293" t="s">
        <v>200</v>
      </c>
      <c r="F64" s="298" t="s">
        <v>201</v>
      </c>
      <c r="G64" s="206">
        <v>6722</v>
      </c>
      <c r="H64" s="206">
        <v>8052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182</v>
      </c>
      <c r="H65" s="206">
        <v>448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2666</v>
      </c>
      <c r="H66" s="206">
        <v>2547</v>
      </c>
    </row>
    <row r="67" spans="1:8" ht="15">
      <c r="A67" s="291" t="s">
        <v>207</v>
      </c>
      <c r="B67" s="297" t="s">
        <v>208</v>
      </c>
      <c r="C67" s="205">
        <v>167</v>
      </c>
      <c r="D67" s="205">
        <v>111</v>
      </c>
      <c r="E67" s="293" t="s">
        <v>209</v>
      </c>
      <c r="F67" s="298" t="s">
        <v>210</v>
      </c>
      <c r="G67" s="206">
        <v>467</v>
      </c>
      <c r="H67" s="206">
        <v>519</v>
      </c>
    </row>
    <row r="68" spans="1:8" ht="15">
      <c r="A68" s="291" t="s">
        <v>211</v>
      </c>
      <c r="B68" s="297" t="s">
        <v>212</v>
      </c>
      <c r="C68" s="205">
        <v>578</v>
      </c>
      <c r="D68" s="205">
        <v>1035</v>
      </c>
      <c r="E68" s="293" t="s">
        <v>213</v>
      </c>
      <c r="F68" s="298" t="s">
        <v>214</v>
      </c>
      <c r="G68" s="206">
        <v>432</v>
      </c>
      <c r="H68" s="206">
        <v>362</v>
      </c>
    </row>
    <row r="69" spans="1:8" ht="15">
      <c r="A69" s="291" t="s">
        <v>215</v>
      </c>
      <c r="B69" s="297" t="s">
        <v>216</v>
      </c>
      <c r="C69" s="205">
        <v>42</v>
      </c>
      <c r="D69" s="205">
        <v>52</v>
      </c>
      <c r="E69" s="307" t="s">
        <v>78</v>
      </c>
      <c r="F69" s="298" t="s">
        <v>217</v>
      </c>
      <c r="G69" s="206">
        <v>29</v>
      </c>
      <c r="H69" s="206">
        <v>200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621</v>
      </c>
      <c r="D71" s="205">
        <v>623</v>
      </c>
      <c r="E71" s="309" t="s">
        <v>46</v>
      </c>
      <c r="F71" s="329" t="s">
        <v>224</v>
      </c>
      <c r="G71" s="215">
        <f>G59+G60+G61+G69+G70</f>
        <v>15014</v>
      </c>
      <c r="H71" s="215">
        <f>H59+H60+H61+H69+H70</f>
        <v>16130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539</v>
      </c>
      <c r="D72" s="205">
        <v>643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41</v>
      </c>
      <c r="D74" s="205">
        <v>253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1988</v>
      </c>
      <c r="D75" s="209">
        <f>SUM(D67:D74)</f>
        <v>2717</v>
      </c>
      <c r="E75" s="307" t="s">
        <v>160</v>
      </c>
      <c r="F75" s="301" t="s">
        <v>234</v>
      </c>
      <c r="G75" s="206">
        <v>11</v>
      </c>
      <c r="H75" s="206">
        <v>11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7</v>
      </c>
      <c r="D78" s="209">
        <f>SUM(D79:D81)</f>
        <v>3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15025</v>
      </c>
      <c r="H79" s="216">
        <f>H71+H74+H75+H76</f>
        <v>16141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>
        <v>7</v>
      </c>
      <c r="D81" s="205">
        <v>3</v>
      </c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7</v>
      </c>
      <c r="D84" s="209">
        <f>D83+D82+D78</f>
        <v>3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20</v>
      </c>
      <c r="D87" s="205">
        <v>79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276</v>
      </c>
      <c r="D88" s="205">
        <v>119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296</v>
      </c>
      <c r="D91" s="209">
        <f>SUM(D87:D90)</f>
        <v>198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2929</v>
      </c>
      <c r="D93" s="209">
        <f>D64+D75+D84+D91+D92</f>
        <v>3759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88548</v>
      </c>
      <c r="D94" s="218">
        <f>D93+D55</f>
        <v>89193</v>
      </c>
      <c r="E94" s="558" t="s">
        <v>270</v>
      </c>
      <c r="F94" s="345" t="s">
        <v>271</v>
      </c>
      <c r="G94" s="219">
        <f>G36+G39+G55+G79</f>
        <v>88548</v>
      </c>
      <c r="H94" s="219">
        <f>H36+H39+H55+H79</f>
        <v>89193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601" t="s">
        <v>381</v>
      </c>
      <c r="D98" s="601"/>
      <c r="E98" s="601"/>
      <c r="F98" s="224"/>
      <c r="G98" s="225"/>
      <c r="H98" s="226"/>
      <c r="M98" s="211"/>
    </row>
    <row r="99" spans="3:8" ht="15">
      <c r="C99" s="78"/>
      <c r="D99" s="1" t="s">
        <v>870</v>
      </c>
      <c r="E99" s="78"/>
      <c r="F99" s="224"/>
      <c r="G99" s="225"/>
      <c r="H99" s="226"/>
    </row>
    <row r="100" spans="1:5" ht="15">
      <c r="A100" s="227"/>
      <c r="B100" s="227"/>
      <c r="C100" s="601" t="s">
        <v>780</v>
      </c>
      <c r="D100" s="602"/>
      <c r="E100" s="602"/>
    </row>
    <row r="101" ht="12.75">
      <c r="D101" s="223" t="s">
        <v>871</v>
      </c>
    </row>
    <row r="102" ht="12.75">
      <c r="E102" s="230"/>
    </row>
    <row r="103" ht="12.75">
      <c r="D103" s="223" t="s">
        <v>872</v>
      </c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4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"Параходство Българско речно плаване"АД</v>
      </c>
      <c r="F2" s="598" t="s">
        <v>2</v>
      </c>
      <c r="G2" s="598"/>
      <c r="H2" s="353">
        <f>'справка №1-БАЛАНС'!H3</f>
        <v>827183719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2013г.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9441</v>
      </c>
      <c r="D9" s="79">
        <v>14499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4887</v>
      </c>
      <c r="D10" s="79">
        <v>6232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1617</v>
      </c>
      <c r="D11" s="79">
        <v>1571</v>
      </c>
      <c r="E11" s="366" t="s">
        <v>291</v>
      </c>
      <c r="F11" s="365" t="s">
        <v>292</v>
      </c>
      <c r="G11" s="87">
        <v>22516</v>
      </c>
      <c r="H11" s="87">
        <v>31468</v>
      </c>
    </row>
    <row r="12" spans="1:8" ht="12">
      <c r="A12" s="363" t="s">
        <v>293</v>
      </c>
      <c r="B12" s="364" t="s">
        <v>294</v>
      </c>
      <c r="C12" s="79">
        <v>3308</v>
      </c>
      <c r="D12" s="79">
        <v>4322</v>
      </c>
      <c r="E12" s="366" t="s">
        <v>78</v>
      </c>
      <c r="F12" s="365" t="s">
        <v>295</v>
      </c>
      <c r="G12" s="87">
        <v>1330</v>
      </c>
      <c r="H12" s="87">
        <v>3587</v>
      </c>
    </row>
    <row r="13" spans="1:18" ht="12">
      <c r="A13" s="363" t="s">
        <v>296</v>
      </c>
      <c r="B13" s="364" t="s">
        <v>297</v>
      </c>
      <c r="C13" s="79">
        <v>766</v>
      </c>
      <c r="D13" s="79">
        <v>854</v>
      </c>
      <c r="E13" s="367" t="s">
        <v>51</v>
      </c>
      <c r="F13" s="368" t="s">
        <v>298</v>
      </c>
      <c r="G13" s="88">
        <f>SUM(G9:G12)</f>
        <v>23846</v>
      </c>
      <c r="H13" s="88">
        <f>SUM(H9:H12)</f>
        <v>35055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3</v>
      </c>
      <c r="D14" s="79">
        <v>596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2460</v>
      </c>
      <c r="D16" s="80">
        <v>4763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>
        <v>716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22482</v>
      </c>
      <c r="D19" s="82">
        <f>SUM(D9:D15)+D16</f>
        <v>32837</v>
      </c>
      <c r="E19" s="373" t="s">
        <v>315</v>
      </c>
      <c r="F19" s="369" t="s">
        <v>316</v>
      </c>
      <c r="G19" s="87">
        <v>96</v>
      </c>
      <c r="H19" s="87">
        <v>51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>
        <v>484</v>
      </c>
      <c r="H20" s="87">
        <v>716</v>
      </c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>
        <v>5</v>
      </c>
      <c r="H21" s="87">
        <v>371</v>
      </c>
    </row>
    <row r="22" spans="1:8" ht="24">
      <c r="A22" s="360" t="s">
        <v>322</v>
      </c>
      <c r="B22" s="375" t="s">
        <v>323</v>
      </c>
      <c r="C22" s="79">
        <v>339</v>
      </c>
      <c r="D22" s="79">
        <v>720</v>
      </c>
      <c r="E22" s="373" t="s">
        <v>324</v>
      </c>
      <c r="F22" s="369" t="s">
        <v>325</v>
      </c>
      <c r="G22" s="87">
        <v>344</v>
      </c>
      <c r="H22" s="87"/>
    </row>
    <row r="23" spans="1:8" ht="24">
      <c r="A23" s="363" t="s">
        <v>326</v>
      </c>
      <c r="B23" s="375" t="s">
        <v>327</v>
      </c>
      <c r="C23" s="79">
        <v>421</v>
      </c>
      <c r="D23" s="79">
        <v>18</v>
      </c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1</v>
      </c>
      <c r="D24" s="79">
        <v>377</v>
      </c>
      <c r="E24" s="367" t="s">
        <v>103</v>
      </c>
      <c r="F24" s="370" t="s">
        <v>332</v>
      </c>
      <c r="G24" s="88">
        <f>SUM(G19:G23)</f>
        <v>929</v>
      </c>
      <c r="H24" s="88">
        <f>SUM(H19:H23)</f>
        <v>1138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73</v>
      </c>
      <c r="D25" s="79">
        <v>93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834</v>
      </c>
      <c r="D26" s="82">
        <f>SUM(D22:D25)</f>
        <v>1208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23316</v>
      </c>
      <c r="D28" s="83">
        <f>D26+D19</f>
        <v>34045</v>
      </c>
      <c r="E28" s="174" t="s">
        <v>337</v>
      </c>
      <c r="F28" s="370" t="s">
        <v>338</v>
      </c>
      <c r="G28" s="88">
        <f>G13+G15+G24</f>
        <v>24775</v>
      </c>
      <c r="H28" s="88">
        <f>H13+H15+H24</f>
        <v>36193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1459</v>
      </c>
      <c r="D30" s="83">
        <f>IF((H28-D28)&gt;0,H28-D28,0)</f>
        <v>2148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23316</v>
      </c>
      <c r="D33" s="82">
        <f>D28-D31+D32</f>
        <v>34045</v>
      </c>
      <c r="E33" s="174" t="s">
        <v>351</v>
      </c>
      <c r="F33" s="370" t="s">
        <v>352</v>
      </c>
      <c r="G33" s="90">
        <f>G32-G31+G28</f>
        <v>24775</v>
      </c>
      <c r="H33" s="90">
        <f>H32-H31+H28</f>
        <v>36193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1459</v>
      </c>
      <c r="D34" s="83">
        <f>IF((H33-D33)&gt;0,H33-D33,0)</f>
        <v>2148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98</v>
      </c>
      <c r="D35" s="82">
        <f>D36+D37+D38</f>
        <v>144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98</v>
      </c>
      <c r="D36" s="79">
        <v>158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>
        <v>-14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1361</v>
      </c>
      <c r="D39" s="570">
        <f>+IF((H33-D33-D35)&gt;0,H33-D33-D35,0)</f>
        <v>2004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1361</v>
      </c>
      <c r="D41" s="85">
        <f>IF(H39=0,IF(D39-D40&gt;0,D39-D40+H40,0),IF(H39-H40&lt;0,H40-H39+D39,0))</f>
        <v>2004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24775</v>
      </c>
      <c r="D42" s="86">
        <f>D33+D35+D39</f>
        <v>36193</v>
      </c>
      <c r="E42" s="177" t="s">
        <v>378</v>
      </c>
      <c r="F42" s="178" t="s">
        <v>379</v>
      </c>
      <c r="G42" s="90">
        <f>G39+G33</f>
        <v>24775</v>
      </c>
      <c r="H42" s="90">
        <f>H39+H33</f>
        <v>36193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874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780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 t="s">
        <v>873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 t="s">
        <v>875</v>
      </c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32" sqref="C32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"Параходство Българско речно плаване"АД</v>
      </c>
      <c r="C4" s="397" t="s">
        <v>2</v>
      </c>
      <c r="D4" s="353">
        <f>'справка №1-БАЛАНС'!H3</f>
        <v>827183719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2013г.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23349</v>
      </c>
      <c r="D10" s="92">
        <v>32880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-16955</v>
      </c>
      <c r="D11" s="92">
        <v>-22414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-4338</v>
      </c>
      <c r="D13" s="92">
        <v>-6111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410</v>
      </c>
      <c r="D14" s="92">
        <v>671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-3</v>
      </c>
      <c r="D15" s="92">
        <v>-51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-13</v>
      </c>
      <c r="D18" s="92">
        <v>-25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-188</v>
      </c>
      <c r="D19" s="92">
        <v>-124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2262</v>
      </c>
      <c r="D20" s="93">
        <f>SUM(D10:D19)</f>
        <v>4826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-920</v>
      </c>
      <c r="D22" s="92">
        <v>-3959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4</v>
      </c>
      <c r="D23" s="92">
        <v>1892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>
        <v>-693</v>
      </c>
      <c r="D24" s="92">
        <v>-899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>
        <v>152</v>
      </c>
      <c r="D25" s="92">
        <v>105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>
        <v>5</v>
      </c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>
        <v>-60</v>
      </c>
      <c r="D27" s="92">
        <v>-140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>
        <v>484</v>
      </c>
      <c r="D29" s="92">
        <v>716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156</v>
      </c>
      <c r="D31" s="92">
        <v>-191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-872</v>
      </c>
      <c r="D32" s="93">
        <f>SUM(D22:D31)</f>
        <v>-2476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1221</v>
      </c>
      <c r="D36" s="92">
        <v>439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-499</v>
      </c>
      <c r="D37" s="92">
        <v>-882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-1765</v>
      </c>
      <c r="D38" s="92">
        <v>-1617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-249</v>
      </c>
      <c r="D41" s="92">
        <v>-349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-1292</v>
      </c>
      <c r="D42" s="93">
        <f>SUM(D34:D41)</f>
        <v>-2409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98</v>
      </c>
      <c r="D43" s="93">
        <f>D42+D32+D20</f>
        <v>-59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198</v>
      </c>
      <c r="D44" s="184">
        <v>257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296</v>
      </c>
      <c r="D45" s="93">
        <f>D44+D43</f>
        <v>198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296</v>
      </c>
      <c r="D46" s="94">
        <v>198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 t="s">
        <v>874</v>
      </c>
      <c r="D51" s="542"/>
      <c r="G51" s="186"/>
      <c r="H51" s="186"/>
    </row>
    <row r="52" spans="1:8" ht="12">
      <c r="A52" s="546"/>
      <c r="B52" s="544" t="s">
        <v>780</v>
      </c>
      <c r="C52" s="599"/>
      <c r="D52" s="599"/>
      <c r="G52" s="186"/>
      <c r="H52" s="186"/>
    </row>
    <row r="53" spans="1:8" ht="12">
      <c r="A53" s="546"/>
      <c r="B53" s="546"/>
      <c r="C53" s="542" t="s">
        <v>873</v>
      </c>
      <c r="D53" s="542" t="s">
        <v>875</v>
      </c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L38" sqref="L3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"Параходство Българско речно плаване"АД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827183719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2013г.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35709</v>
      </c>
      <c r="D11" s="96">
        <f>'справка №1-БАЛАНС'!H19</f>
        <v>9403</v>
      </c>
      <c r="E11" s="96">
        <f>'справка №1-БАЛАНС'!H20</f>
        <v>0</v>
      </c>
      <c r="F11" s="96">
        <f>'справка №1-БАЛАНС'!H22</f>
        <v>3571</v>
      </c>
      <c r="G11" s="96">
        <f>'справка №1-БАЛАНС'!H23</f>
        <v>0</v>
      </c>
      <c r="H11" s="98">
        <v>16397</v>
      </c>
      <c r="I11" s="96">
        <f>'справка №1-БАЛАНС'!H28+'справка №1-БАЛАНС'!H31</f>
        <v>2280</v>
      </c>
      <c r="J11" s="96">
        <f>'справка №1-БАЛАНС'!H29+'справка №1-БАЛАНС'!H32</f>
        <v>0</v>
      </c>
      <c r="K11" s="98"/>
      <c r="L11" s="424">
        <f>SUM(C11:K11)</f>
        <v>67360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35709</v>
      </c>
      <c r="D15" s="99">
        <f aca="true" t="shared" si="2" ref="D15:M15">D11+D12</f>
        <v>9403</v>
      </c>
      <c r="E15" s="99">
        <f t="shared" si="2"/>
        <v>0</v>
      </c>
      <c r="F15" s="99">
        <f t="shared" si="2"/>
        <v>3571</v>
      </c>
      <c r="G15" s="99">
        <f t="shared" si="2"/>
        <v>0</v>
      </c>
      <c r="H15" s="99">
        <f t="shared" si="2"/>
        <v>16397</v>
      </c>
      <c r="I15" s="99">
        <f t="shared" si="2"/>
        <v>2280</v>
      </c>
      <c r="J15" s="99">
        <f t="shared" si="2"/>
        <v>0</v>
      </c>
      <c r="K15" s="99">
        <f t="shared" si="2"/>
        <v>0</v>
      </c>
      <c r="L15" s="424">
        <f t="shared" si="1"/>
        <v>67360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1361</v>
      </c>
      <c r="J16" s="425">
        <f>+'справка №1-БАЛАНС'!G32</f>
        <v>0</v>
      </c>
      <c r="K16" s="98"/>
      <c r="L16" s="424">
        <f t="shared" si="1"/>
        <v>1361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2004</v>
      </c>
      <c r="I17" s="100">
        <f t="shared" si="3"/>
        <v>-2004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>
        <v>2004</v>
      </c>
      <c r="I19" s="98">
        <v>-2004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>
        <v>-181</v>
      </c>
      <c r="I28" s="98">
        <v>181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35709</v>
      </c>
      <c r="D29" s="97">
        <f aca="true" t="shared" si="6" ref="D29:M29">D17+D20+D21+D24+D28+D27+D15+D16</f>
        <v>9403</v>
      </c>
      <c r="E29" s="97">
        <f t="shared" si="6"/>
        <v>0</v>
      </c>
      <c r="F29" s="97">
        <f t="shared" si="6"/>
        <v>3571</v>
      </c>
      <c r="G29" s="97">
        <f t="shared" si="6"/>
        <v>0</v>
      </c>
      <c r="H29" s="97">
        <f t="shared" si="6"/>
        <v>18220</v>
      </c>
      <c r="I29" s="97">
        <f t="shared" si="6"/>
        <v>1818</v>
      </c>
      <c r="J29" s="97">
        <f t="shared" si="6"/>
        <v>0</v>
      </c>
      <c r="K29" s="97">
        <f t="shared" si="6"/>
        <v>0</v>
      </c>
      <c r="L29" s="424">
        <f t="shared" si="1"/>
        <v>68721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35709</v>
      </c>
      <c r="D32" s="97">
        <f t="shared" si="7"/>
        <v>9403</v>
      </c>
      <c r="E32" s="97">
        <f t="shared" si="7"/>
        <v>0</v>
      </c>
      <c r="F32" s="97">
        <f t="shared" si="7"/>
        <v>3571</v>
      </c>
      <c r="G32" s="97">
        <f t="shared" si="7"/>
        <v>0</v>
      </c>
      <c r="H32" s="97">
        <f t="shared" si="7"/>
        <v>18220</v>
      </c>
      <c r="I32" s="97">
        <f t="shared" si="7"/>
        <v>1818</v>
      </c>
      <c r="J32" s="97">
        <f t="shared" si="7"/>
        <v>0</v>
      </c>
      <c r="K32" s="97">
        <f t="shared" si="7"/>
        <v>0</v>
      </c>
      <c r="L32" s="424">
        <f t="shared" si="1"/>
        <v>68721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877</v>
      </c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854</v>
      </c>
      <c r="K35" s="24"/>
      <c r="L35" s="605"/>
      <c r="M35" s="605"/>
      <c r="N35" s="19"/>
    </row>
    <row r="36" spans="1:13" ht="36">
      <c r="A36" s="430"/>
      <c r="B36" s="431"/>
      <c r="C36" s="432"/>
      <c r="D36" s="432"/>
      <c r="E36" s="542" t="s">
        <v>874</v>
      </c>
      <c r="F36" s="432"/>
      <c r="G36" s="432"/>
      <c r="H36" s="432"/>
      <c r="I36" s="432"/>
      <c r="J36" s="432"/>
      <c r="K36" s="432"/>
      <c r="L36" s="542" t="s">
        <v>873</v>
      </c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542" t="s">
        <v>875</v>
      </c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4" sqref="B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"Параходство Българско речно плаване"АД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827183719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2013г.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18510</v>
      </c>
      <c r="E9" s="243"/>
      <c r="F9" s="243">
        <v>18066</v>
      </c>
      <c r="G9" s="113">
        <f>D9+E9-F9</f>
        <v>444</v>
      </c>
      <c r="H9" s="103"/>
      <c r="I9" s="103"/>
      <c r="J9" s="113">
        <f>G9+H9-I9</f>
        <v>444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444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3856</v>
      </c>
      <c r="E10" s="243"/>
      <c r="F10" s="243">
        <v>1727</v>
      </c>
      <c r="G10" s="113">
        <f aca="true" t="shared" si="2" ref="G10:G39">D10+E10-F10</f>
        <v>2129</v>
      </c>
      <c r="H10" s="103"/>
      <c r="I10" s="103"/>
      <c r="J10" s="113">
        <f aca="true" t="shared" si="3" ref="J10:J39">G10+H10-I10</f>
        <v>2129</v>
      </c>
      <c r="K10" s="103">
        <v>853</v>
      </c>
      <c r="L10" s="103">
        <v>98</v>
      </c>
      <c r="M10" s="103">
        <v>500</v>
      </c>
      <c r="N10" s="113">
        <f aca="true" t="shared" si="4" ref="N10:N39">K10+L10-M10</f>
        <v>451</v>
      </c>
      <c r="O10" s="103"/>
      <c r="P10" s="103"/>
      <c r="Q10" s="113">
        <f t="shared" si="0"/>
        <v>451</v>
      </c>
      <c r="R10" s="113">
        <f t="shared" si="1"/>
        <v>1678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5708</v>
      </c>
      <c r="E11" s="243">
        <v>1476</v>
      </c>
      <c r="F11" s="243">
        <v>2</v>
      </c>
      <c r="G11" s="113">
        <f t="shared" si="2"/>
        <v>7182</v>
      </c>
      <c r="H11" s="103"/>
      <c r="I11" s="103"/>
      <c r="J11" s="113">
        <f t="shared" si="3"/>
        <v>7182</v>
      </c>
      <c r="K11" s="103">
        <v>1533</v>
      </c>
      <c r="L11" s="103">
        <v>294</v>
      </c>
      <c r="M11" s="103">
        <v>2</v>
      </c>
      <c r="N11" s="113">
        <f t="shared" si="4"/>
        <v>1825</v>
      </c>
      <c r="O11" s="103"/>
      <c r="P11" s="103"/>
      <c r="Q11" s="113">
        <f t="shared" si="0"/>
        <v>1825</v>
      </c>
      <c r="R11" s="113">
        <f t="shared" si="1"/>
        <v>5357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4586</v>
      </c>
      <c r="E12" s="243">
        <v>3</v>
      </c>
      <c r="F12" s="243">
        <v>30</v>
      </c>
      <c r="G12" s="113">
        <f t="shared" si="2"/>
        <v>4559</v>
      </c>
      <c r="H12" s="103"/>
      <c r="I12" s="103"/>
      <c r="J12" s="113">
        <f t="shared" si="3"/>
        <v>4559</v>
      </c>
      <c r="K12" s="103">
        <v>865</v>
      </c>
      <c r="L12" s="103">
        <v>190</v>
      </c>
      <c r="M12" s="103">
        <v>10</v>
      </c>
      <c r="N12" s="113">
        <f t="shared" si="4"/>
        <v>1045</v>
      </c>
      <c r="O12" s="103"/>
      <c r="P12" s="103"/>
      <c r="Q12" s="113">
        <f t="shared" si="0"/>
        <v>1045</v>
      </c>
      <c r="R12" s="113">
        <f t="shared" si="1"/>
        <v>3514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59445</v>
      </c>
      <c r="E13" s="243">
        <v>1302</v>
      </c>
      <c r="F13" s="243">
        <v>291</v>
      </c>
      <c r="G13" s="113">
        <f t="shared" si="2"/>
        <v>60456</v>
      </c>
      <c r="H13" s="103"/>
      <c r="I13" s="103"/>
      <c r="J13" s="113">
        <f t="shared" si="3"/>
        <v>60456</v>
      </c>
      <c r="K13" s="103">
        <v>15018</v>
      </c>
      <c r="L13" s="103">
        <v>922</v>
      </c>
      <c r="M13" s="103">
        <v>106</v>
      </c>
      <c r="N13" s="113">
        <f t="shared" si="4"/>
        <v>15834</v>
      </c>
      <c r="O13" s="103"/>
      <c r="P13" s="103"/>
      <c r="Q13" s="113">
        <f t="shared" si="0"/>
        <v>15834</v>
      </c>
      <c r="R13" s="113">
        <f t="shared" si="1"/>
        <v>44622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388</v>
      </c>
      <c r="E14" s="243">
        <v>3</v>
      </c>
      <c r="F14" s="243">
        <v>6</v>
      </c>
      <c r="G14" s="113">
        <f t="shared" si="2"/>
        <v>385</v>
      </c>
      <c r="H14" s="103"/>
      <c r="I14" s="103"/>
      <c r="J14" s="113">
        <f t="shared" si="3"/>
        <v>385</v>
      </c>
      <c r="K14" s="103">
        <v>352</v>
      </c>
      <c r="L14" s="103">
        <v>14</v>
      </c>
      <c r="M14" s="103">
        <v>6</v>
      </c>
      <c r="N14" s="113">
        <f t="shared" si="4"/>
        <v>360</v>
      </c>
      <c r="O14" s="103"/>
      <c r="P14" s="103"/>
      <c r="Q14" s="113">
        <f t="shared" si="0"/>
        <v>360</v>
      </c>
      <c r="R14" s="113">
        <f t="shared" si="1"/>
        <v>25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855</v>
      </c>
      <c r="B15" s="466" t="s">
        <v>856</v>
      </c>
      <c r="C15" s="564" t="s">
        <v>857</v>
      </c>
      <c r="D15" s="565">
        <v>5382</v>
      </c>
      <c r="E15" s="565">
        <v>1525</v>
      </c>
      <c r="F15" s="565">
        <v>3862</v>
      </c>
      <c r="G15" s="113">
        <f t="shared" si="2"/>
        <v>3045</v>
      </c>
      <c r="H15" s="566"/>
      <c r="I15" s="566"/>
      <c r="J15" s="113">
        <f t="shared" si="3"/>
        <v>3045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3045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97875</v>
      </c>
      <c r="E17" s="248">
        <f>SUM(E9:E16)</f>
        <v>4309</v>
      </c>
      <c r="F17" s="248">
        <f>SUM(F9:F16)</f>
        <v>23984</v>
      </c>
      <c r="G17" s="113">
        <f t="shared" si="2"/>
        <v>78200</v>
      </c>
      <c r="H17" s="114">
        <f>SUM(H9:H16)</f>
        <v>0</v>
      </c>
      <c r="I17" s="114">
        <f>SUM(I9:I16)</f>
        <v>0</v>
      </c>
      <c r="J17" s="113">
        <f t="shared" si="3"/>
        <v>78200</v>
      </c>
      <c r="K17" s="114">
        <f>SUM(K9:K16)</f>
        <v>18621</v>
      </c>
      <c r="L17" s="114">
        <f>SUM(L9:L16)</f>
        <v>1518</v>
      </c>
      <c r="M17" s="114">
        <f>SUM(M9:M16)</f>
        <v>624</v>
      </c>
      <c r="N17" s="113">
        <f t="shared" si="4"/>
        <v>19515</v>
      </c>
      <c r="O17" s="114">
        <f>SUM(O9:O16)</f>
        <v>0</v>
      </c>
      <c r="P17" s="114">
        <f>SUM(P9:P16)</f>
        <v>0</v>
      </c>
      <c r="Q17" s="113">
        <f t="shared" si="5"/>
        <v>19515</v>
      </c>
      <c r="R17" s="113">
        <f t="shared" si="6"/>
        <v>58685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>
        <v>20640</v>
      </c>
      <c r="F18" s="241"/>
      <c r="G18" s="113">
        <f t="shared" si="2"/>
        <v>20640</v>
      </c>
      <c r="H18" s="101"/>
      <c r="I18" s="101"/>
      <c r="J18" s="113">
        <f t="shared" si="3"/>
        <v>20640</v>
      </c>
      <c r="K18" s="101"/>
      <c r="L18" s="101">
        <v>510</v>
      </c>
      <c r="M18" s="101"/>
      <c r="N18" s="113">
        <f t="shared" si="4"/>
        <v>510</v>
      </c>
      <c r="O18" s="101"/>
      <c r="P18" s="101"/>
      <c r="Q18" s="113">
        <f t="shared" si="5"/>
        <v>510</v>
      </c>
      <c r="R18" s="113">
        <f t="shared" si="6"/>
        <v>20130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>
        <v>100</v>
      </c>
      <c r="E21" s="243"/>
      <c r="F21" s="243"/>
      <c r="G21" s="113">
        <f t="shared" si="2"/>
        <v>100</v>
      </c>
      <c r="H21" s="103"/>
      <c r="I21" s="103"/>
      <c r="J21" s="113">
        <f t="shared" si="3"/>
        <v>100</v>
      </c>
      <c r="K21" s="103">
        <v>7</v>
      </c>
      <c r="L21" s="103">
        <v>3</v>
      </c>
      <c r="M21" s="103"/>
      <c r="N21" s="113">
        <f t="shared" si="4"/>
        <v>10</v>
      </c>
      <c r="O21" s="103"/>
      <c r="P21" s="103"/>
      <c r="Q21" s="113">
        <f t="shared" si="5"/>
        <v>10</v>
      </c>
      <c r="R21" s="113">
        <f t="shared" si="6"/>
        <v>90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156</v>
      </c>
      <c r="E22" s="243">
        <v>1</v>
      </c>
      <c r="F22" s="243">
        <v>3</v>
      </c>
      <c r="G22" s="113">
        <f t="shared" si="2"/>
        <v>154</v>
      </c>
      <c r="H22" s="103"/>
      <c r="I22" s="103"/>
      <c r="J22" s="113">
        <f t="shared" si="3"/>
        <v>154</v>
      </c>
      <c r="K22" s="103">
        <v>137</v>
      </c>
      <c r="L22" s="103">
        <v>17</v>
      </c>
      <c r="M22" s="103">
        <v>2</v>
      </c>
      <c r="N22" s="113">
        <f t="shared" si="4"/>
        <v>152</v>
      </c>
      <c r="O22" s="103"/>
      <c r="P22" s="103"/>
      <c r="Q22" s="113">
        <f t="shared" si="5"/>
        <v>152</v>
      </c>
      <c r="R22" s="11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933</v>
      </c>
      <c r="E24" s="243">
        <v>305</v>
      </c>
      <c r="F24" s="243"/>
      <c r="G24" s="113">
        <f t="shared" si="2"/>
        <v>1238</v>
      </c>
      <c r="H24" s="103"/>
      <c r="I24" s="103"/>
      <c r="J24" s="113">
        <f t="shared" si="3"/>
        <v>1238</v>
      </c>
      <c r="K24" s="103">
        <v>68</v>
      </c>
      <c r="L24" s="103">
        <v>69</v>
      </c>
      <c r="M24" s="103"/>
      <c r="N24" s="113">
        <f t="shared" si="4"/>
        <v>137</v>
      </c>
      <c r="O24" s="103"/>
      <c r="P24" s="103"/>
      <c r="Q24" s="113">
        <f t="shared" si="5"/>
        <v>137</v>
      </c>
      <c r="R24" s="113">
        <f t="shared" si="6"/>
        <v>1101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582</v>
      </c>
      <c r="D25" s="244">
        <f>SUM(D21:D24)</f>
        <v>1189</v>
      </c>
      <c r="E25" s="244">
        <f aca="true" t="shared" si="7" ref="E25:P25">SUM(E21:E24)</f>
        <v>306</v>
      </c>
      <c r="F25" s="244">
        <f t="shared" si="7"/>
        <v>3</v>
      </c>
      <c r="G25" s="105">
        <f t="shared" si="2"/>
        <v>1492</v>
      </c>
      <c r="H25" s="104">
        <f t="shared" si="7"/>
        <v>0</v>
      </c>
      <c r="I25" s="104">
        <f t="shared" si="7"/>
        <v>0</v>
      </c>
      <c r="J25" s="105">
        <f t="shared" si="3"/>
        <v>1492</v>
      </c>
      <c r="K25" s="104">
        <f t="shared" si="7"/>
        <v>212</v>
      </c>
      <c r="L25" s="104">
        <f t="shared" si="7"/>
        <v>89</v>
      </c>
      <c r="M25" s="104">
        <f t="shared" si="7"/>
        <v>2</v>
      </c>
      <c r="N25" s="105">
        <f t="shared" si="4"/>
        <v>299</v>
      </c>
      <c r="O25" s="104">
        <f t="shared" si="7"/>
        <v>0</v>
      </c>
      <c r="P25" s="104">
        <f t="shared" si="7"/>
        <v>0</v>
      </c>
      <c r="Q25" s="105">
        <f t="shared" si="5"/>
        <v>299</v>
      </c>
      <c r="R25" s="105">
        <f t="shared" si="6"/>
        <v>1193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850</v>
      </c>
      <c r="C27" s="472" t="s">
        <v>585</v>
      </c>
      <c r="D27" s="246">
        <f>SUM(D28:D31)</f>
        <v>2411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2411</v>
      </c>
      <c r="H27" s="109">
        <f t="shared" si="8"/>
        <v>0</v>
      </c>
      <c r="I27" s="109">
        <f t="shared" si="8"/>
        <v>0</v>
      </c>
      <c r="J27" s="110">
        <f t="shared" si="3"/>
        <v>2411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2411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>
        <v>1875</v>
      </c>
      <c r="E28" s="243"/>
      <c r="F28" s="243"/>
      <c r="G28" s="113">
        <f t="shared" si="2"/>
        <v>1875</v>
      </c>
      <c r="H28" s="103"/>
      <c r="I28" s="103"/>
      <c r="J28" s="113">
        <f t="shared" si="3"/>
        <v>1875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1875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>
        <v>519</v>
      </c>
      <c r="E30" s="243"/>
      <c r="F30" s="243"/>
      <c r="G30" s="113">
        <f t="shared" si="2"/>
        <v>519</v>
      </c>
      <c r="H30" s="111"/>
      <c r="I30" s="111"/>
      <c r="J30" s="113">
        <f t="shared" si="3"/>
        <v>519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519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>
        <v>17</v>
      </c>
      <c r="E31" s="243"/>
      <c r="F31" s="243"/>
      <c r="G31" s="113">
        <f t="shared" si="2"/>
        <v>17</v>
      </c>
      <c r="H31" s="111"/>
      <c r="I31" s="111"/>
      <c r="J31" s="113">
        <f t="shared" si="3"/>
        <v>17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17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601</v>
      </c>
      <c r="D38" s="248">
        <f>D27+D32+D37</f>
        <v>2411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2411</v>
      </c>
      <c r="H38" s="114">
        <f t="shared" si="12"/>
        <v>0</v>
      </c>
      <c r="I38" s="114">
        <f t="shared" si="12"/>
        <v>0</v>
      </c>
      <c r="J38" s="113">
        <f t="shared" si="3"/>
        <v>2411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2411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101475</v>
      </c>
      <c r="E40" s="547">
        <f>E17+E18+E19+E25+E38+E39</f>
        <v>25255</v>
      </c>
      <c r="F40" s="547">
        <f aca="true" t="shared" si="13" ref="F40:R40">F17+F18+F19+F25+F38+F39</f>
        <v>23987</v>
      </c>
      <c r="G40" s="547">
        <f t="shared" si="13"/>
        <v>102743</v>
      </c>
      <c r="H40" s="547">
        <f t="shared" si="13"/>
        <v>0</v>
      </c>
      <c r="I40" s="547">
        <f t="shared" si="13"/>
        <v>0</v>
      </c>
      <c r="J40" s="547">
        <f t="shared" si="13"/>
        <v>102743</v>
      </c>
      <c r="K40" s="547">
        <f t="shared" si="13"/>
        <v>18833</v>
      </c>
      <c r="L40" s="547">
        <f t="shared" si="13"/>
        <v>2117</v>
      </c>
      <c r="M40" s="547">
        <f t="shared" si="13"/>
        <v>626</v>
      </c>
      <c r="N40" s="547">
        <f t="shared" si="13"/>
        <v>20324</v>
      </c>
      <c r="O40" s="547">
        <f t="shared" si="13"/>
        <v>0</v>
      </c>
      <c r="P40" s="547">
        <f t="shared" si="13"/>
        <v>0</v>
      </c>
      <c r="Q40" s="547">
        <f t="shared" si="13"/>
        <v>20324</v>
      </c>
      <c r="R40" s="547">
        <f t="shared" si="13"/>
        <v>82419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879</v>
      </c>
      <c r="C44" s="445"/>
      <c r="D44" s="446"/>
      <c r="E44" s="446"/>
      <c r="F44" s="446"/>
      <c r="G44" s="436"/>
      <c r="H44" s="447" t="s">
        <v>878</v>
      </c>
      <c r="I44" s="447"/>
      <c r="J44" s="542"/>
      <c r="K44" s="628"/>
      <c r="L44" s="628"/>
      <c r="M44" s="628"/>
      <c r="N44" s="628"/>
      <c r="O44" s="614" t="s">
        <v>780</v>
      </c>
      <c r="P44" s="610"/>
      <c r="Q44" s="610"/>
      <c r="R44" s="610"/>
    </row>
    <row r="45" spans="1:18" ht="24">
      <c r="A45" s="437"/>
      <c r="B45" s="437"/>
      <c r="C45" s="437"/>
      <c r="D45" s="448"/>
      <c r="E45" s="448"/>
      <c r="F45" s="448"/>
      <c r="G45" s="437"/>
      <c r="H45" s="437"/>
      <c r="I45" s="437"/>
      <c r="J45" s="542" t="s">
        <v>874</v>
      </c>
      <c r="K45" s="437"/>
      <c r="L45" s="437"/>
      <c r="M45" s="437"/>
      <c r="N45" s="437"/>
      <c r="O45" s="437"/>
      <c r="P45" s="531" t="s">
        <v>873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542" t="s">
        <v>875</v>
      </c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6">
      <selection activeCell="A109" sqref="A109:B10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608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"Параходство Българско речно плаване"АД</v>
      </c>
      <c r="B3" s="633"/>
      <c r="C3" s="353" t="s">
        <v>2</v>
      </c>
      <c r="E3" s="353">
        <f>'справка №1-БАЛАНС'!H3</f>
        <v>827183719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2013г.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609</v>
      </c>
      <c r="B5" s="512"/>
      <c r="C5" s="513"/>
      <c r="D5" s="513"/>
      <c r="E5" s="514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615</v>
      </c>
      <c r="B9" s="486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617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618</v>
      </c>
      <c r="B11" s="489" t="s">
        <v>619</v>
      </c>
      <c r="C11" s="165">
        <f>SUM(C12:C14)</f>
        <v>1993</v>
      </c>
      <c r="D11" s="165">
        <f>SUM(D12:D14)</f>
        <v>0</v>
      </c>
      <c r="E11" s="166">
        <f>SUM(E12:E14)</f>
        <v>1993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620</v>
      </c>
      <c r="B12" s="489" t="s">
        <v>621</v>
      </c>
      <c r="C12" s="153">
        <v>1993</v>
      </c>
      <c r="D12" s="153"/>
      <c r="E12" s="166">
        <f aca="true" t="shared" si="0" ref="E12:E42">C12-D12</f>
        <v>1993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622</v>
      </c>
      <c r="B13" s="489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624</v>
      </c>
      <c r="B14" s="489" t="s">
        <v>625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626</v>
      </c>
      <c r="B15" s="489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628</v>
      </c>
      <c r="B16" s="489" t="s">
        <v>629</v>
      </c>
      <c r="C16" s="165">
        <f>+C17+C18</f>
        <v>1207</v>
      </c>
      <c r="D16" s="165">
        <f>+D17+D18</f>
        <v>0</v>
      </c>
      <c r="E16" s="166">
        <f t="shared" si="0"/>
        <v>1207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630</v>
      </c>
      <c r="B17" s="489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624</v>
      </c>
      <c r="B18" s="489" t="s">
        <v>632</v>
      </c>
      <c r="C18" s="153">
        <v>1207</v>
      </c>
      <c r="D18" s="153"/>
      <c r="E18" s="166">
        <f t="shared" si="0"/>
        <v>1207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633</v>
      </c>
      <c r="B19" s="486" t="s">
        <v>634</v>
      </c>
      <c r="C19" s="149">
        <f>C11+C15+C16</f>
        <v>3200</v>
      </c>
      <c r="D19" s="149">
        <f>D11+D15+D16</f>
        <v>0</v>
      </c>
      <c r="E19" s="164">
        <f>E11+E15+E16</f>
        <v>3200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635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636</v>
      </c>
      <c r="B21" s="486" t="s">
        <v>637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638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639</v>
      </c>
      <c r="B24" s="489" t="s">
        <v>640</v>
      </c>
      <c r="C24" s="165">
        <f>SUM(C25:C27)</f>
        <v>167</v>
      </c>
      <c r="D24" s="165">
        <f>SUM(D25:D27)</f>
        <v>167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641</v>
      </c>
      <c r="B25" s="489" t="s">
        <v>642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643</v>
      </c>
      <c r="B26" s="489" t="s">
        <v>644</v>
      </c>
      <c r="C26" s="153">
        <v>54</v>
      </c>
      <c r="D26" s="153">
        <v>54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645</v>
      </c>
      <c r="B27" s="489" t="s">
        <v>646</v>
      </c>
      <c r="C27" s="153">
        <v>113</v>
      </c>
      <c r="D27" s="153">
        <v>113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647</v>
      </c>
      <c r="B28" s="489" t="s">
        <v>648</v>
      </c>
      <c r="C28" s="153">
        <v>578</v>
      </c>
      <c r="D28" s="153">
        <v>578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649</v>
      </c>
      <c r="B29" s="489" t="s">
        <v>650</v>
      </c>
      <c r="C29" s="153">
        <v>42</v>
      </c>
      <c r="D29" s="153">
        <v>42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651</v>
      </c>
      <c r="B30" s="489" t="s">
        <v>652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653</v>
      </c>
      <c r="B31" s="489" t="s">
        <v>654</v>
      </c>
      <c r="C31" s="153">
        <v>606</v>
      </c>
      <c r="D31" s="153">
        <v>606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655</v>
      </c>
      <c r="B32" s="489" t="s">
        <v>656</v>
      </c>
      <c r="C32" s="153">
        <v>15</v>
      </c>
      <c r="D32" s="153">
        <v>15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657</v>
      </c>
      <c r="B33" s="489" t="s">
        <v>658</v>
      </c>
      <c r="C33" s="150">
        <f>SUM(C34:C37)</f>
        <v>539</v>
      </c>
      <c r="D33" s="150">
        <f>SUM(D34:D37)</f>
        <v>539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659</v>
      </c>
      <c r="B34" s="489" t="s">
        <v>660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661</v>
      </c>
      <c r="B35" s="489" t="s">
        <v>662</v>
      </c>
      <c r="C35" s="153">
        <v>539</v>
      </c>
      <c r="D35" s="153">
        <v>539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663</v>
      </c>
      <c r="B36" s="489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665</v>
      </c>
      <c r="B37" s="489" t="s">
        <v>666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667</v>
      </c>
      <c r="B38" s="489" t="s">
        <v>668</v>
      </c>
      <c r="C38" s="165">
        <f>SUM(C39:C42)</f>
        <v>41</v>
      </c>
      <c r="D38" s="150">
        <f>SUM(D39:D42)</f>
        <v>41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669</v>
      </c>
      <c r="B39" s="489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671</v>
      </c>
      <c r="B40" s="489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673</v>
      </c>
      <c r="B41" s="489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675</v>
      </c>
      <c r="B42" s="489" t="s">
        <v>676</v>
      </c>
      <c r="C42" s="153">
        <v>41</v>
      </c>
      <c r="D42" s="153">
        <v>41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677</v>
      </c>
      <c r="B43" s="486" t="s">
        <v>678</v>
      </c>
      <c r="C43" s="149">
        <f>C24+C28+C29+C31+C30+C32+C33+C38</f>
        <v>1988</v>
      </c>
      <c r="D43" s="149">
        <f>D24+D28+D29+D31+D30+D32+D33+D38</f>
        <v>1988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679</v>
      </c>
      <c r="B44" s="487" t="s">
        <v>680</v>
      </c>
      <c r="C44" s="148">
        <f>C43+C21+C19+C9</f>
        <v>5188</v>
      </c>
      <c r="D44" s="148">
        <f>D43+D21+D19+D9</f>
        <v>1988</v>
      </c>
      <c r="E44" s="164">
        <f>E43+E21+E19+E9</f>
        <v>3200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681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613</v>
      </c>
      <c r="E49" s="485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685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686</v>
      </c>
      <c r="B52" s="489" t="s">
        <v>687</v>
      </c>
      <c r="C52" s="148">
        <f>SUM(C53:C55)</f>
        <v>2184</v>
      </c>
      <c r="D52" s="148">
        <f>SUM(D53:D55)</f>
        <v>0</v>
      </c>
      <c r="E52" s="165">
        <f>C52-D52</f>
        <v>2184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688</v>
      </c>
      <c r="B53" s="489" t="s">
        <v>689</v>
      </c>
      <c r="C53" s="153">
        <v>803</v>
      </c>
      <c r="D53" s="153"/>
      <c r="E53" s="165">
        <f>C53-D53</f>
        <v>803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690</v>
      </c>
      <c r="B54" s="489" t="s">
        <v>691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675</v>
      </c>
      <c r="B55" s="489" t="s">
        <v>692</v>
      </c>
      <c r="C55" s="153">
        <v>1381</v>
      </c>
      <c r="D55" s="153"/>
      <c r="E55" s="165">
        <f t="shared" si="1"/>
        <v>1381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693</v>
      </c>
      <c r="B56" s="489" t="s">
        <v>694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695</v>
      </c>
      <c r="B57" s="489" t="s">
        <v>696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697</v>
      </c>
      <c r="B58" s="489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699</v>
      </c>
      <c r="B59" s="489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697</v>
      </c>
      <c r="B60" s="489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704</v>
      </c>
      <c r="B63" s="489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706</v>
      </c>
      <c r="B64" s="489" t="s">
        <v>707</v>
      </c>
      <c r="C64" s="153">
        <v>1482</v>
      </c>
      <c r="D64" s="153"/>
      <c r="E64" s="165">
        <f t="shared" si="1"/>
        <v>1482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708</v>
      </c>
      <c r="B65" s="489" t="s">
        <v>709</v>
      </c>
      <c r="C65" s="154">
        <v>1182</v>
      </c>
      <c r="D65" s="154"/>
      <c r="E65" s="165">
        <f t="shared" si="1"/>
        <v>1182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710</v>
      </c>
      <c r="B66" s="486" t="s">
        <v>711</v>
      </c>
      <c r="C66" s="148">
        <f>C52+C56+C61+C62+C63+C64</f>
        <v>3666</v>
      </c>
      <c r="D66" s="148">
        <f>D52+D56+D61+D62+D63+D64</f>
        <v>0</v>
      </c>
      <c r="E66" s="165">
        <f t="shared" si="1"/>
        <v>3666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712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713</v>
      </c>
      <c r="B68" s="499" t="s">
        <v>714</v>
      </c>
      <c r="C68" s="153">
        <v>1130</v>
      </c>
      <c r="D68" s="153"/>
      <c r="E68" s="165">
        <f t="shared" si="1"/>
        <v>1130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715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686</v>
      </c>
      <c r="B71" s="489" t="s">
        <v>716</v>
      </c>
      <c r="C71" s="150">
        <f>SUM(C72:C74)</f>
        <v>2703</v>
      </c>
      <c r="D71" s="150">
        <f>SUM(D72:D74)</f>
        <v>2703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717</v>
      </c>
      <c r="B72" s="489" t="s">
        <v>718</v>
      </c>
      <c r="C72" s="153">
        <v>227</v>
      </c>
      <c r="D72" s="153">
        <v>227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719</v>
      </c>
      <c r="B73" s="489" t="s">
        <v>720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721</v>
      </c>
      <c r="B74" s="489" t="s">
        <v>722</v>
      </c>
      <c r="C74" s="153">
        <v>2476</v>
      </c>
      <c r="D74" s="153">
        <v>2476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693</v>
      </c>
      <c r="B75" s="489" t="s">
        <v>723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724</v>
      </c>
      <c r="B76" s="489" t="s">
        <v>725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726</v>
      </c>
      <c r="B77" s="489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728</v>
      </c>
      <c r="B78" s="489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697</v>
      </c>
      <c r="B79" s="489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731</v>
      </c>
      <c r="B80" s="489" t="s">
        <v>732</v>
      </c>
      <c r="C80" s="148">
        <f>SUM(C81:C84)</f>
        <v>1813</v>
      </c>
      <c r="D80" s="148">
        <f>SUM(D81:D84)</f>
        <v>1813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733</v>
      </c>
      <c r="B81" s="489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735</v>
      </c>
      <c r="B82" s="489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737</v>
      </c>
      <c r="B83" s="489" t="s">
        <v>738</v>
      </c>
      <c r="C83" s="153">
        <v>25</v>
      </c>
      <c r="D83" s="153">
        <v>25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739</v>
      </c>
      <c r="B84" s="489" t="s">
        <v>740</v>
      </c>
      <c r="C84" s="153">
        <v>1788</v>
      </c>
      <c r="D84" s="153">
        <v>1788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741</v>
      </c>
      <c r="B85" s="489" t="s">
        <v>742</v>
      </c>
      <c r="C85" s="149">
        <f>SUM(C86:C90)+C94</f>
        <v>10469</v>
      </c>
      <c r="D85" s="149">
        <f>SUM(D86:D90)+D94</f>
        <v>10469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743</v>
      </c>
      <c r="B86" s="489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745</v>
      </c>
      <c r="B87" s="489" t="s">
        <v>746</v>
      </c>
      <c r="C87" s="153">
        <v>6722</v>
      </c>
      <c r="D87" s="153">
        <v>6722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747</v>
      </c>
      <c r="B88" s="489" t="s">
        <v>748</v>
      </c>
      <c r="C88" s="153">
        <v>182</v>
      </c>
      <c r="D88" s="153">
        <v>182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749</v>
      </c>
      <c r="B89" s="489" t="s">
        <v>750</v>
      </c>
      <c r="C89" s="153">
        <v>2666</v>
      </c>
      <c r="D89" s="153">
        <v>2666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751</v>
      </c>
      <c r="B90" s="489" t="s">
        <v>752</v>
      </c>
      <c r="C90" s="148">
        <f>SUM(C91:C93)</f>
        <v>432</v>
      </c>
      <c r="D90" s="148">
        <f>SUM(D91:D93)</f>
        <v>432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753</v>
      </c>
      <c r="B91" s="489" t="s">
        <v>754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661</v>
      </c>
      <c r="B92" s="489" t="s">
        <v>755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665</v>
      </c>
      <c r="B93" s="489" t="s">
        <v>756</v>
      </c>
      <c r="C93" s="153">
        <v>432</v>
      </c>
      <c r="D93" s="153">
        <v>432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757</v>
      </c>
      <c r="B94" s="489" t="s">
        <v>758</v>
      </c>
      <c r="C94" s="153">
        <v>467</v>
      </c>
      <c r="D94" s="153">
        <v>467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759</v>
      </c>
      <c r="B95" s="489" t="s">
        <v>760</v>
      </c>
      <c r="C95" s="153">
        <v>29</v>
      </c>
      <c r="D95" s="153">
        <v>29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761</v>
      </c>
      <c r="B96" s="499" t="s">
        <v>762</v>
      </c>
      <c r="C96" s="149">
        <f>C85+C80+C75+C71+C95</f>
        <v>15014</v>
      </c>
      <c r="D96" s="149">
        <f>D85+D80+D75+D71+D95</f>
        <v>15014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763</v>
      </c>
      <c r="B97" s="487" t="s">
        <v>764</v>
      </c>
      <c r="C97" s="149">
        <f>C96+C68+C66</f>
        <v>19810</v>
      </c>
      <c r="D97" s="149">
        <f>D96+D68+D66</f>
        <v>15014</v>
      </c>
      <c r="E97" s="149">
        <f>E96+E68+E66</f>
        <v>4796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765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770</v>
      </c>
      <c r="B102" s="489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772</v>
      </c>
      <c r="B103" s="489" t="s">
        <v>773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774</v>
      </c>
      <c r="B104" s="489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776</v>
      </c>
      <c r="B105" s="487" t="s">
        <v>777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778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779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880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531" t="s">
        <v>874</v>
      </c>
      <c r="E110" s="477"/>
      <c r="F110" s="479"/>
    </row>
    <row r="111" spans="1:6" ht="12">
      <c r="A111" s="477"/>
      <c r="B111" s="478"/>
      <c r="C111" s="629" t="s">
        <v>780</v>
      </c>
      <c r="D111" s="629"/>
      <c r="E111" s="629"/>
      <c r="F111" s="629"/>
    </row>
    <row r="112" spans="1:6" ht="12">
      <c r="A112" s="434"/>
      <c r="B112" s="480"/>
      <c r="C112" s="434"/>
      <c r="D112" s="531" t="s">
        <v>873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542" t="s">
        <v>875</v>
      </c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"Параходство Българско речно плаване"АД</v>
      </c>
      <c r="D4" s="612"/>
      <c r="E4" s="612"/>
      <c r="F4" s="578"/>
      <c r="G4" s="580" t="s">
        <v>2</v>
      </c>
      <c r="H4" s="580"/>
      <c r="I4" s="589">
        <f>'справка №1-БАЛАНС'!H3</f>
        <v>827183719</v>
      </c>
    </row>
    <row r="5" spans="1:9" ht="15">
      <c r="A5" s="522" t="s">
        <v>5</v>
      </c>
      <c r="B5" s="579"/>
      <c r="C5" s="606" t="str">
        <f>'справка №1-БАЛАНС'!E5</f>
        <v>2013г.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463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800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801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>
        <v>167</v>
      </c>
      <c r="D19" s="141"/>
      <c r="E19" s="141"/>
      <c r="F19" s="141">
        <v>3</v>
      </c>
      <c r="G19" s="141">
        <v>5</v>
      </c>
      <c r="H19" s="141">
        <v>1</v>
      </c>
      <c r="I19" s="541">
        <f t="shared" si="0"/>
        <v>7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816</v>
      </c>
      <c r="C26" s="127">
        <f aca="true" t="shared" si="2" ref="C26:H26">SUM(C19:C25)</f>
        <v>167</v>
      </c>
      <c r="D26" s="127">
        <f t="shared" si="2"/>
        <v>0</v>
      </c>
      <c r="E26" s="127">
        <f t="shared" si="2"/>
        <v>0</v>
      </c>
      <c r="F26" s="127">
        <f t="shared" si="2"/>
        <v>3</v>
      </c>
      <c r="G26" s="127">
        <f t="shared" si="2"/>
        <v>5</v>
      </c>
      <c r="H26" s="127">
        <f t="shared" si="2"/>
        <v>1</v>
      </c>
      <c r="I26" s="541">
        <f t="shared" si="0"/>
        <v>7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880</v>
      </c>
      <c r="B30" s="636"/>
      <c r="C30" s="636"/>
      <c r="D30" s="568" t="s">
        <v>818</v>
      </c>
      <c r="E30" s="635"/>
      <c r="F30" s="635"/>
      <c r="G30" s="635"/>
      <c r="H30" s="519" t="s">
        <v>780</v>
      </c>
      <c r="I30" s="635"/>
      <c r="J30" s="635"/>
    </row>
    <row r="31" spans="1:9" s="115" customFormat="1" ht="12">
      <c r="A31" s="437"/>
      <c r="B31" s="520"/>
      <c r="C31" s="437"/>
      <c r="D31" s="510"/>
      <c r="E31" s="531" t="s">
        <v>874</v>
      </c>
      <c r="F31" s="510"/>
      <c r="G31" s="510"/>
      <c r="H31" s="510"/>
      <c r="I31" s="531" t="s">
        <v>873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42" t="s">
        <v>875</v>
      </c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6"/>
  <sheetViews>
    <sheetView workbookViewId="0" topLeftCell="A106">
      <selection activeCell="A151" sqref="A15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819</v>
      </c>
      <c r="B2" s="199"/>
      <c r="C2" s="199"/>
      <c r="D2" s="199"/>
      <c r="E2" s="199"/>
      <c r="F2" s="199"/>
    </row>
    <row r="3" spans="1:6" ht="12.75" customHeight="1">
      <c r="A3" s="199" t="s">
        <v>820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"Параходство Българско речно плаване"АД</v>
      </c>
      <c r="C5" s="611"/>
      <c r="D5" s="587"/>
      <c r="E5" s="353" t="s">
        <v>2</v>
      </c>
      <c r="F5" s="590">
        <f>'справка №1-БАЛАНС'!H3</f>
        <v>827183719</v>
      </c>
    </row>
    <row r="6" spans="1:13" ht="15" customHeight="1">
      <c r="A6" s="54" t="s">
        <v>821</v>
      </c>
      <c r="B6" s="606" t="str">
        <f>'справка №1-БАЛАНС'!E5</f>
        <v>2013г.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8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6"/>
      <c r="D10" s="536"/>
      <c r="E10" s="536"/>
      <c r="F10" s="536"/>
    </row>
    <row r="11" spans="1:6" ht="18" customHeight="1">
      <c r="A11" s="66" t="s">
        <v>828</v>
      </c>
      <c r="B11" s="67"/>
      <c r="C11" s="536"/>
      <c r="D11" s="536"/>
      <c r="E11" s="536"/>
      <c r="F11" s="536"/>
    </row>
    <row r="12" spans="1:6" ht="14.25" customHeight="1">
      <c r="A12" s="66" t="s">
        <v>861</v>
      </c>
      <c r="B12" s="67"/>
      <c r="C12" s="550">
        <v>1608</v>
      </c>
      <c r="D12" s="550">
        <v>94</v>
      </c>
      <c r="E12" s="550"/>
      <c r="F12" s="552">
        <f>C12-E12</f>
        <v>1608</v>
      </c>
    </row>
    <row r="13" spans="1:6" ht="12.75">
      <c r="A13" s="66" t="s">
        <v>862</v>
      </c>
      <c r="B13" s="67"/>
      <c r="C13" s="550">
        <v>55</v>
      </c>
      <c r="D13" s="550">
        <v>55</v>
      </c>
      <c r="E13" s="550"/>
      <c r="F13" s="552">
        <f>C13-E13</f>
        <v>55</v>
      </c>
    </row>
    <row r="14" spans="1:6" ht="12.75">
      <c r="A14" s="66" t="s">
        <v>863</v>
      </c>
      <c r="B14" s="67"/>
      <c r="C14" s="550">
        <v>200</v>
      </c>
      <c r="D14" s="550">
        <v>100</v>
      </c>
      <c r="E14" s="550"/>
      <c r="F14" s="552">
        <f>C14-E14</f>
        <v>200</v>
      </c>
    </row>
    <row r="15" spans="1:6" ht="12.75">
      <c r="A15" s="66" t="s">
        <v>552</v>
      </c>
      <c r="B15" s="67"/>
      <c r="C15" s="550"/>
      <c r="D15" s="550"/>
      <c r="E15" s="550"/>
      <c r="F15" s="552">
        <f aca="true" t="shared" si="0" ref="F15:F26">C15-E15</f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829</v>
      </c>
      <c r="C27" s="536">
        <f>SUM(C12:C26)</f>
        <v>1863</v>
      </c>
      <c r="D27" s="536"/>
      <c r="E27" s="536">
        <f>SUM(E12:E26)</f>
        <v>0</v>
      </c>
      <c r="F27" s="551">
        <f>SUM(F12:F26)</f>
        <v>1863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864</v>
      </c>
      <c r="B29" s="70"/>
      <c r="C29" s="550"/>
      <c r="D29" s="550">
        <v>50</v>
      </c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aca="true" t="shared" si="1" ref="F31:F43">C31-E31</f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865</v>
      </c>
      <c r="B46" s="70"/>
      <c r="C46" s="550">
        <v>519</v>
      </c>
      <c r="D46" s="550">
        <v>41</v>
      </c>
      <c r="E46" s="550"/>
      <c r="F46" s="552">
        <f>C46-E46</f>
        <v>519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833</v>
      </c>
      <c r="C61" s="536">
        <f>SUM(C46:C60)</f>
        <v>519</v>
      </c>
      <c r="D61" s="536"/>
      <c r="E61" s="536">
        <f>SUM(E46:E60)</f>
        <v>0</v>
      </c>
      <c r="F61" s="551">
        <f>SUM(F46:F60)</f>
        <v>519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2382</v>
      </c>
      <c r="D79" s="536"/>
      <c r="E79" s="536">
        <f>E78+E61+E44+E27</f>
        <v>0</v>
      </c>
      <c r="F79" s="551">
        <f>F78+F61+F44+F27</f>
        <v>2382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828</v>
      </c>
      <c r="B81" s="70"/>
      <c r="C81" s="536"/>
      <c r="D81" s="536"/>
      <c r="E81" s="536"/>
      <c r="F81" s="551"/>
    </row>
    <row r="82" spans="1:6" ht="12.75">
      <c r="A82" s="66" t="s">
        <v>866</v>
      </c>
      <c r="B82" s="70"/>
      <c r="C82" s="550">
        <v>12</v>
      </c>
      <c r="D82" s="550">
        <v>100</v>
      </c>
      <c r="E82" s="550"/>
      <c r="F82" s="552">
        <f>C82-E82</f>
        <v>12</v>
      </c>
    </row>
    <row r="83" spans="1:6" ht="12.75">
      <c r="A83" s="66" t="s">
        <v>867</v>
      </c>
      <c r="B83" s="70"/>
      <c r="C83" s="550"/>
      <c r="D83" s="550">
        <v>100</v>
      </c>
      <c r="E83" s="550"/>
      <c r="F83" s="552">
        <f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aca="true" t="shared" si="4" ref="F84:F96">C84-E84</f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840</v>
      </c>
      <c r="C97" s="536">
        <f>SUM(C82:C96)</f>
        <v>12</v>
      </c>
      <c r="D97" s="536"/>
      <c r="E97" s="536">
        <f>SUM(E82:E96)</f>
        <v>0</v>
      </c>
      <c r="F97" s="551">
        <f>SUM(F82:F96)</f>
        <v>12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868</v>
      </c>
      <c r="B133" s="70"/>
      <c r="C133" s="550">
        <v>17</v>
      </c>
      <c r="D133" s="550"/>
      <c r="E133" s="550"/>
      <c r="F133" s="552">
        <f>C133-E133</f>
        <v>17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17</v>
      </c>
      <c r="D148" s="536"/>
      <c r="E148" s="536">
        <f>SUM(E133:E147)</f>
        <v>0</v>
      </c>
      <c r="F148" s="551">
        <f>SUM(F133:F147)</f>
        <v>17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29</v>
      </c>
      <c r="D149" s="536"/>
      <c r="E149" s="536">
        <f>E148+E131+E114+E97</f>
        <v>0</v>
      </c>
      <c r="F149" s="551">
        <f>F148+F131+F114+F97</f>
        <v>29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880</v>
      </c>
      <c r="B151" s="561"/>
      <c r="C151" s="638" t="s">
        <v>846</v>
      </c>
      <c r="D151" s="638"/>
      <c r="E151" s="638"/>
      <c r="F151" s="638"/>
    </row>
    <row r="152" spans="1:6" ht="12.75">
      <c r="A152" s="75"/>
      <c r="B152" s="76"/>
      <c r="C152" s="75"/>
      <c r="D152" s="531" t="s">
        <v>874</v>
      </c>
      <c r="E152" s="75"/>
      <c r="F152" s="75"/>
    </row>
    <row r="153" spans="1:6" ht="12.75">
      <c r="A153" s="75"/>
      <c r="B153" s="76"/>
      <c r="C153" s="638" t="s">
        <v>853</v>
      </c>
      <c r="D153" s="638"/>
      <c r="E153" s="638"/>
      <c r="F153" s="638"/>
    </row>
    <row r="154" spans="3:5" ht="12.75">
      <c r="C154" s="75"/>
      <c r="D154" s="531" t="s">
        <v>873</v>
      </c>
      <c r="E154" s="75"/>
    </row>
    <row r="156" ht="12.75">
      <c r="D156" s="542" t="s">
        <v>875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12:F26 C29:F43 C63:F77 C46:F60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2014-03-31T09:27:31Z</cp:lastPrinted>
  <dcterms:created xsi:type="dcterms:W3CDTF">2000-06-29T12:02:40Z</dcterms:created>
  <dcterms:modified xsi:type="dcterms:W3CDTF">2014-03-31T12:17:21Z</dcterms:modified>
  <cp:category/>
  <cp:version/>
  <cp:contentType/>
  <cp:contentStatus/>
</cp:coreProperties>
</file>