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7980" windowWidth="10800" windowHeight="634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<sst xmlns="http://schemas.openxmlformats.org/spreadsheetml/2006/main" count="1085" uniqueCount="895">
  <si>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</si>
  <si>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</si>
  <si>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</si>
  <si>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</si>
  <si>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</si>
  <si>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</si>
  <si>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</si>
  <si>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</si>
  <si>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</si>
  <si>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</si>
  <si>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</si>
  <si>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</si>
  <si>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</si>
  <si>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</si>
  <si>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</si>
  <si>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</si>
  <si>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</si>
  <si>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</si>
  <si>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</si>
  <si>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</si>
  <si>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</si>
  <si>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</si>
  <si>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</si>
  <si>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</si>
  <si>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</si>
  <si>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</si>
  <si>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</si>
  <si>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</si>
  <si>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</si>
  <si>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</si>
  <si>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</si>
  <si>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</si>
  <si>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</si>
  <si>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</si>
  <si>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</si>
  <si>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</si>
  <si>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</si>
  <si>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</si>
  <si>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</si>
  <si>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</si>
  <si>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</si>
  <si>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</si>
  <si>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</si>
  <si>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</si>
  <si>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</si>
  <si>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</si>
  <si>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</si>
  <si>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</si>
  <si>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</si>
  <si>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</si>
  <si>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</si>
  <si>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</si>
  <si>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</si>
  <si>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</si>
  <si>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</si>
  <si>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</si>
  <si>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</si>
  <si>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</si>
  <si>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</si>
  <si>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</si>
  <si>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</si>
  <si>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</si>
  <si>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</si>
  <si>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</si>
  <si>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</si>
  <si>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</si>
  <si>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</si>
  <si>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</si>
  <si>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</si>
  <si>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</si>
  <si>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</si>
  <si>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</si>
  <si>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</si>
  <si>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</si>
  <si>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</si>
  <si>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</si>
  <si>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</si>
  <si>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</si>
  <si>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</si>
  <si>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</si>
  <si>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</si>
  <si>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</si>
  <si>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</si>
  <si>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</si>
  <si>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</si>
  <si>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</si>
  <si>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</si>
  <si>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</si>
  <si>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</si>
  <si>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</si>
  <si>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</si>
  <si>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</si>
  <si>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</si>
  <si>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</si>
  <si>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</si>
  <si>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</si>
  <si>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</si>
  <si>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</si>
  <si>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</si>
  <si>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</si>
  <si>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</si>
  <si>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</si>
  <si>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</si>
  <si>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</si>
  <si>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</si>
  <si>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</si>
  <si>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</si>
  <si>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</si>
  <si>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</si>
  <si>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</si>
  <si>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</si>
  <si>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</si>
  <si>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</si>
  <si>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</si>
  <si>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</si>
  <si>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</si>
  <si>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</si>
  <si>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</si>
  <si>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</si>
  <si>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</si>
  <si>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</si>
  <si>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</si>
  <si>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</si>
  <si>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</si>
  <si>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</si>
  <si>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</si>
  <si>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</si>
  <si>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</si>
  <si>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</si>
  <si>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</si>
  <si>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</si>
  <si>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</si>
  <si>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</si>
  <si>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</si>
  <si>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</si>
  <si>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</si>
  <si>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</si>
  <si>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</si>
  <si>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</si>
  <si>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</si>
  <si>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</si>
  <si>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</si>
  <si>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</si>
  <si>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</si>
  <si>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</si>
  <si>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</si>
  <si>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</si>
  <si>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</si>
  <si>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</si>
  <si>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</si>
  <si>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</si>
  <si>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</si>
  <si>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</si>
  <si>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</si>
  <si>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</si>
  <si>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</si>
  <si>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</si>
  <si>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</si>
  <si>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</si>
  <si>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</si>
  <si>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</si>
  <si>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</si>
  <si>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</si>
  <si>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</si>
  <si>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</si>
  <si>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</si>
  <si>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</si>
  <si>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</si>
  <si>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</si>
  <si>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</si>
  <si>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</si>
  <si>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</si>
  <si>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</si>
  <si>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</si>
  <si>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</si>
  <si>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</si>
  <si>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</si>
  <si>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</si>
  <si>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</si>
  <si>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</si>
  <si>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</si>
  <si>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</si>
  <si>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</si>
  <si>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</si>
  <si>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</si>
  <si>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</si>
  <si>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</si>
  <si>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</si>
  <si>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</si>
  <si>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</si>
  <si>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</si>
  <si>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</si>
  <si>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</si>
  <si>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</si>
  <si>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</si>
  <si>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</si>
  <si>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</si>
  <si>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</si>
  <si>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</si>
  <si>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</si>
  <si>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</si>
  <si>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</si>
  <si>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</si>
  <si>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</si>
  <si>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</si>
  <si>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</si>
  <si>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</si>
  <si>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</si>
  <si>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</si>
  <si>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</si>
  <si>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</si>
  <si>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</si>
  <si>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</si>
  <si>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</si>
  <si>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</si>
  <si>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</si>
  <si>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</si>
  <si>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</si>
  <si>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</si>
  <si>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</si>
  <si>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</si>
  <si>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</si>
  <si>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</si>
  <si>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</si>
  <si>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</si>
  <si>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</si>
  <si>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</si>
  <si>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</si>
  <si>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</si>
  <si>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</si>
  <si>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</si>
  <si>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</si>
  <si>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</si>
  <si>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</si>
  <si>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</si>
  <si>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</si>
  <si>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</si>
  <si>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</si>
  <si>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</si>
  <si>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</si>
  <si>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</si>
  <si>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</si>
  <si>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</si>
  <si>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</si>
  <si>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</si>
  <si>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</si>
  <si>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</si>
  <si>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</si>
  <si>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</si>
  <si>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</si>
  <si>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</si>
  <si>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</si>
  <si>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</si>
  <si>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</si>
  <si>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</si>
  <si>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</si>
  <si>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</si>
  <si>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</si>
  <si>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</si>
  <si>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</si>
  <si>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</si>
  <si>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</si>
  <si>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</si>
  <si>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</si>
  <si>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</si>
  <si>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</si>
  <si>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</si>
  <si>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</si>
  <si>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</si>
  <si>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</si>
  <si>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</si>
  <si>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</si>
  <si>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</si>
  <si>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</si>
  <si>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</si>
  <si>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</si>
  <si>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</si>
  <si>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</si>
  <si>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</si>
  <si>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</si>
  <si>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</si>
  <si>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</si>
  <si>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</si>
  <si>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</si>
  <si>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</si>
  <si>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</si>
  <si>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</si>
  <si>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</si>
  <si>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</si>
  <si>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</si>
  <si>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</si>
  <si>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</si>
  <si>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</si>
  <si>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</si>
  <si>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</si>
  <si>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</si>
  <si>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</si>
  <si>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</si>
  <si>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</si>
  <si>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</si>
  <si>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</si>
  <si>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</si>
  <si>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</si>
  <si>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</si>
  <si>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</si>
  <si>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</si>
  <si>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</si>
  <si>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</si>
  <si>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</si>
  <si>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</si>
  <si>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</si>
  <si>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</si>
  <si>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</si>
  <si>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</si>
  <si>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</si>
  <si>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</si>
  <si>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</si>
  <si>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</si>
  <si>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</si>
  <si>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</si>
  <si>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</si>
  <si>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</si>
  <si>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</si>
  <si>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</si>
  <si>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</si>
  <si>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</si>
  <si>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</si>
  <si>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</si>
  <si>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</si>
  <si>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</si>
  <si>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</si>
  <si>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</si>
  <si>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</si>
  <si>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</si>
  <si>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</si>
  <si>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</si>
  <si>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</si>
  <si>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</si>
  <si>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</si>
  <si>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</si>
  <si>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</si>
  <si>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</si>
  <si>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</si>
  <si>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</si>
  <si>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</si>
  <si>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</si>
  <si>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</si>
  <si>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</si>
  <si>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</si>
  <si>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</si>
  <si>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</si>
  <si>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</si>
  <si>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</si>
  <si>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</si>
  <si>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</si>
  <si>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</si>
  <si>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</si>
  <si>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</si>
  <si>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</si>
  <si>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</si>
  <si>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</si>
  <si>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</si>
  <si>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</si>
  <si>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</si>
  <si>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</si>
  <si>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</si>
  <si>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</si>
  <si>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</si>
  <si>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</si>
  <si>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</si>
  <si>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</si>
  <si>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</si>
  <si>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</si>
  <si>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</si>
  <si>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</si>
  <si>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</si>
  <si>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</si>
  <si>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</si>
  <si>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</si>
  <si>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</si>
  <si>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</si>
  <si>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</si>
  <si>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</si>
  <si>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</si>
  <si>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</si>
  <si>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</si>
  <si>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</si>
  <si>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</si>
  <si>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</si>
  <si>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</si>
  <si>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</si>
  <si>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</si>
  <si>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</si>
  <si>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</si>
  <si>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</si>
  <si>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</si>
  <si>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</si>
  <si>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</si>
  <si>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</si>
  <si>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</si>
  <si>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</si>
  <si>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</si>
  <si>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</si>
  <si>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</si>
  <si>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</si>
  <si>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</si>
  <si>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</si>
  <si>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</si>
  <si>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</si>
  <si>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</si>
  <si>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</si>
  <si>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</si>
  <si>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</si>
  <si>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</si>
  <si>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</si>
  <si>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</si>
  <si>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</si>
  <si>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</si>
  <si>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</si>
  <si>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</si>
  <si>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</si>
  <si>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</si>
  <si>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</si>
  <si>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</si>
  <si>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</si>
  <si>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</si>
  <si>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</si>
  <si>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</si>
  <si>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</si>
  <si>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</si>
  <si>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</si>
  <si>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</si>
  <si>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</si>
  <si>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</si>
  <si>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</si>
  <si>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</si>
  <si>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</si>
  <si>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</si>
  <si>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</si>
  <si>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</si>
  <si>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</si>
  <si>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</si>
  <si>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</si>
  <si>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</si>
  <si>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</si>
  <si>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</si>
  <si>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</si>
  <si>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</si>
  <si>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</si>
  <si>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</si>
  <si>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</si>
  <si>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</si>
  <si>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</si>
  <si>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</si>
  <si>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</si>
  <si>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</si>
  <si>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</si>
  <si>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</si>
  <si>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</si>
  <si>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</si>
  <si>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</si>
  <si>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</si>
  <si>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</si>
  <si>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</si>
  <si>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</si>
  <si>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</si>
  <si>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</si>
  <si>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</si>
  <si>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</si>
  <si>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</si>
  <si>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</si>
  <si>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</si>
  <si>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</si>
  <si>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</si>
  <si>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</si>
  <si>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</si>
  <si>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</si>
  <si>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</si>
  <si>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</si>
  <si>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</si>
  <si>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</si>
  <si>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</si>
  <si>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</si>
  <si>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</si>
  <si>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</si>
  <si>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</si>
  <si>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</si>
  <si>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</si>
  <si>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</si>
  <si>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</si>
  <si>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</si>
  <si>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</si>
  <si>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</si>
  <si>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</si>
  <si>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</si>
  <si>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</si>
  <si>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</si>
  <si>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</si>
  <si>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</si>
  <si>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</si>
  <si>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</si>
  <si>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</si>
  <si>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</si>
  <si>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</si>
  <si>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</si>
  <si>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</si>
  <si>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</si>
  <si>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</si>
  <si>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</si>
  <si>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</si>
  <si>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</si>
  <si>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</si>
  <si>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</si>
  <si>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</si>
  <si>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</si>
  <si>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</si>
  <si>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</si>
  <si>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</si>
  <si>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</si>
  <si>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</si>
  <si>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</si>
  <si>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</si>
  <si>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</si>
  <si>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</si>
  <si>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</si>
  <si>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</si>
  <si>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</si>
  <si>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</si>
  <si>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</si>
  <si>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</si>
  <si>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</si>
  <si>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</si>
  <si>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</si>
  <si>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</si>
  <si>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</si>
  <si>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</si>
  <si>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</si>
  <si>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</si>
  <si>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</si>
  <si>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</si>
  <si>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</si>
  <si>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</si>
  <si>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</si>
  <si>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</si>
  <si>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</si>
  <si>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</si>
  <si>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</si>
  <si>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</si>
  <si>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</si>
  <si>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</si>
  <si>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</si>
  <si>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</si>
  <si>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</si>
  <si>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</si>
  <si>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</si>
  <si>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</si>
  <si>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</si>
  <si>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</si>
  <si>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</si>
  <si>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</si>
  <si>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</si>
  <si>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</si>
  <si>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</si>
  <si>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</si>
  <si>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</si>
  <si>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</si>
  <si>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</si>
  <si>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</si>
  <si>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</si>
  <si>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</si>
  <si>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</si>
  <si>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</si>
  <si>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</si>
  <si>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</si>
  <si>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</si>
  <si>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</si>
  <si>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</si>
  <si>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</si>
  <si>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</si>
  <si>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</si>
  <si>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</si>
  <si>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</si>
  <si>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</si>
  <si>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</si>
  <si>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</si>
  <si>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</si>
  <si>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</si>
  <si>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</si>
  <si>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</si>
  <si>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</si>
  <si>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</si>
  <si>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</si>
  <si>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</si>
  <si>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</si>
  <si>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</si>
  <si>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</si>
  <si>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</si>
  <si>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</si>
  <si>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</si>
  <si>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</si>
  <si>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</si>
  <si>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</si>
  <si>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</si>
  <si>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</si>
  <si>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</si>
  <si>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</si>
  <si>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</si>
  <si>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</si>
  <si>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</si>
  <si>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</si>
  <si>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</si>
  <si>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</si>
  <si>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</si>
  <si>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</si>
  <si>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</si>
  <si>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</si>
  <si>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</si>
  <si>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</si>
  <si>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</si>
  <si>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</si>
  <si>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</si>
  <si>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</si>
  <si>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</si>
  <si>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</si>
  <si>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</si>
  <si>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</si>
  <si>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</si>
  <si>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</si>
  <si>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</si>
  <si>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</si>
  <si>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</si>
  <si>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</si>
  <si>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</si>
  <si>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</si>
  <si>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</si>
  <si>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</si>
  <si>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</si>
  <si>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</si>
  <si>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</si>
  <si>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</si>
  <si>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</si>
  <si>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</si>
  <si>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</si>
  <si>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</si>
  <si>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</si>
  <si>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</si>
  <si>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</si>
  <si>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</si>
  <si>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</si>
  <si>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</si>
  <si>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</si>
  <si>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</si>
  <si>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</si>
  <si>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</si>
  <si>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</si>
  <si>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</si>
  <si>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</si>
  <si>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</si>
  <si>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</si>
  <si>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</si>
  <si>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</si>
  <si>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</si>
  <si>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</si>
  <si>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</si>
  <si>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</si>
  <si>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</si>
  <si>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</si>
  <si>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</si>
  <si>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</si>
  <si>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</si>
  <si>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</si>
  <si>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</si>
  <si>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</si>
  <si>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</si>
  <si>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</si>
  <si>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</si>
  <si>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</si>
  <si>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</si>
  <si>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</si>
  <si>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</si>
  <si>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</si>
  <si>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</si>
  <si>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</si>
  <si>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</si>
  <si>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</si>
  <si>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</si>
  <si>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</si>
  <si>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</si>
  <si>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</si>
  <si>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</si>
  <si>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</si>
  <si>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</si>
  <si>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</si>
  <si>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</si>
  <si>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</si>
  <si>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</si>
  <si>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</si>
  <si>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</si>
  <si>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</si>
  <si>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</si>
  <si>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</si>
  <si>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</si>
  <si>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</si>
  <si>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</si>
  <si>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</si>
  <si>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</si>
  <si>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</si>
  <si>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</si>
  <si>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</si>
  <si>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</si>
  <si>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</si>
  <si>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</si>
  <si>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</si>
  <si>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</si>
  <si>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</si>
  <si>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</si>
  <si>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</si>
  <si>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</si>
  <si>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</si>
  <si>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</si>
  <si>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</si>
  <si>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</si>
  <si>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</si>
  <si>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</si>
  <si>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</si>
  <si>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</si>
  <si>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</si>
  <si>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</si>
  <si>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</si>
  <si>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</si>
  <si>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</si>
  <si>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</si>
  <si>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</si>
  <si>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</si>
  <si>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</si>
  <si>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</si>
  <si>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</si>
  <si>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</si>
  <si>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</si>
  <si>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</si>
  <si>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</si>
  <si>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</si>
  <si>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</si>
  <si>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</si>
  <si>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</si>
  <si>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</si>
  <si>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</si>
  <si>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</si>
  <si>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</si>
  <si>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</si>
  <si>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</si>
  <si>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</si>
  <si>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</si>
  <si>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</si>
  <si>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</si>
  <si>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</si>
  <si>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</si>
  <si>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</si>
  <si>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</si>
  <si>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</si>
  <si>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</si>
  <si>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</si>
  <si>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</si>
  <si>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</si>
  <si>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</si>
  <si>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</si>
  <si>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</si>
  <si>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</si>
  <si>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</si>
  <si>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</si>
  <si>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</si>
  <si>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</si>
  <si>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</si>
  <si>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</si>
  <si>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</si>
  <si>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</si>
  <si>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</si>
  <si>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</si>
  <si>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</si>
  <si>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</si>
  <si>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</si>
  <si>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</si>
  <si>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</si>
  <si>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</si>
  <si>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</si>
  <si>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</si>
  <si>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</si>
  <si>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</si>
  <si>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</si>
  <si>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</si>
  <si>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</si>
  <si>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</si>
  <si>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</si>
  <si>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</si>
  <si>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</si>
  <si>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</si>
  <si>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</si>
  <si>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</si>
  <si>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</si>
  <si>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</si>
  <si>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</si>
  <si>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</si>
  <si>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</si>
  <si>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</si>
  <si>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</si>
  <si>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</si>
  <si>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</si>
  <si>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</si>
  <si>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</si>
  <si>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</si>
  <si>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</si>
  <si>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</si>
  <si>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</si>
  <si>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</si>
  <si>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</si>
  <si>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</si>
  <si>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</si>
  <si>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</si>
  <si>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</si>
  <si>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</si>
  <si>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</si>
  <si>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</si>
  <si>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</si>
  <si>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</si>
  <si>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</si>
  <si>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</si>
  <si>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</si>
  <si>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</si>
  <si>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</si>
  <si>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</si>
  <si>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</si>
  <si>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</si>
  <si>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</si>
  <si>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</si>
  <si>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</si>
  <si>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</si>
  <si>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</si>
  <si>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</si>
  <si>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</si>
  <si>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</si>
  <si>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</si>
  <si>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</si>
  <si>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</si>
  <si>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</si>
  <si>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</si>
  <si>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</si>
  <si>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</si>
  <si>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</si>
  <si>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</si>
  <si>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</si>
  <si>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</si>
  <si>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</si>
  <si>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</si>
  <si>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</si>
  <si>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</si>
  <si>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</si>
  <si>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</si>
  <si>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</si>
  <si>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</si>
  <si>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</si>
  <si>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</si>
  <si>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</si>
  <si>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Отчетен период:.</t>
  </si>
  <si>
    <t>"Параходство Българско речно плаване" АД</t>
  </si>
  <si>
    <t>неконсолидиран</t>
  </si>
  <si>
    <t>/Г.Петрова/</t>
  </si>
  <si>
    <t>/Д. Кочанов/</t>
  </si>
  <si>
    <t>/Г. Петрова/</t>
  </si>
  <si>
    <t xml:space="preserve">                       /Г. Петрова/</t>
  </si>
  <si>
    <t xml:space="preserve">                        /Д. Кочанов/</t>
  </si>
  <si>
    <t xml:space="preserve">                      /Г. Петрова/</t>
  </si>
  <si>
    <t xml:space="preserve">  /Г. Петрова/</t>
  </si>
  <si>
    <t xml:space="preserve"> /Д. Кочанов/</t>
  </si>
  <si>
    <t xml:space="preserve">                        /Г. Петрова/</t>
  </si>
  <si>
    <t>1. "ВИ ТИ СИ" АД</t>
  </si>
  <si>
    <t>1.ВАРНАФЕРИ ООД</t>
  </si>
  <si>
    <t>3. "ИНТЕРЛИХТЕР СЛОВАКИЯ" ЕООД</t>
  </si>
  <si>
    <t>2. "BLUE SEA HORIZON CORP"</t>
  </si>
  <si>
    <t>3.ИНТЕРЛИХТЕР - БУДАПЕЩА</t>
  </si>
  <si>
    <t xml:space="preserve">1. "МАЯК КМ" АД </t>
  </si>
  <si>
    <t>2. "ПОРТ ПРИСТИС" ООД</t>
  </si>
  <si>
    <t>3. ПОРТ ИНВЕСТ" ЕООД</t>
  </si>
  <si>
    <t>2012 г</t>
  </si>
  <si>
    <t>Дата на съставяне: 29.03.2013 г.</t>
  </si>
  <si>
    <t>29.03.2013 г.</t>
  </si>
  <si>
    <t xml:space="preserve">Дата на съставяне: 29.03.2013 г.                                      </t>
  </si>
  <si>
    <t xml:space="preserve">Дата  на съставяне: 29.03.2013 г.                                                                                                                               </t>
  </si>
  <si>
    <t xml:space="preserve">Дата на съставяне: 29.03.2013 г.                         </t>
  </si>
  <si>
    <t>Дата на съставяне:29.03.2013 г.</t>
  </si>
  <si>
    <t>/Т. Митев/</t>
  </si>
  <si>
    <t>Ръководител: /Т. Митев/</t>
  </si>
  <si>
    <t xml:space="preserve">                        /Т. Митев/</t>
  </si>
  <si>
    <t xml:space="preserve"> /Т. Митев/</t>
  </si>
  <si>
    <t xml:space="preserve">         /Д. Кочанов/</t>
  </si>
  <si>
    <t xml:space="preserve">         /Т. Митев/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</si>
</sst>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862</v>
      </c>
      <c r="B5" s="580"/>
      <c r="C5" s="580"/>
      <c r="D5" s="580"/>
      <c r="E5" s="505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18510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3003</v>
      </c>
      <c r="D12" s="151">
        <v>3122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4175</v>
      </c>
      <c r="D13" s="151">
        <v>4124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3721</v>
      </c>
      <c r="D14" s="151">
        <v>4802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44427</v>
      </c>
      <c r="D15" s="151">
        <v>44262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</v>
      </c>
      <c r="D16" s="151">
        <v>44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5382</v>
      </c>
      <c r="D17" s="151">
        <v>2778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79254</v>
      </c>
      <c r="D19" s="155">
        <f>SUM(D11:D18)</f>
        <v>77248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19911</v>
      </c>
      <c r="H21" s="156">
        <f>SUM(H22:H24)</f>
        <v>18061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93</v>
      </c>
      <c r="D23" s="151">
        <v>96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19</v>
      </c>
      <c r="D24" s="151">
        <v>47</v>
      </c>
      <c r="E24" s="237" t="s">
        <v>72</v>
      </c>
      <c r="F24" s="242" t="s">
        <v>73</v>
      </c>
      <c r="G24" s="152">
        <v>16340</v>
      </c>
      <c r="H24" s="152">
        <v>14490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29314</v>
      </c>
      <c r="H25" s="154">
        <f>H19+H20+H21</f>
        <v>27464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865</v>
      </c>
      <c r="D26" s="151">
        <v>894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977</v>
      </c>
      <c r="D27" s="155">
        <f>SUM(D23:D26)</f>
        <v>1037</v>
      </c>
      <c r="E27" s="253" t="s">
        <v>83</v>
      </c>
      <c r="F27" s="242" t="s">
        <v>84</v>
      </c>
      <c r="G27" s="154">
        <f>SUM(G28:G30)</f>
        <v>276</v>
      </c>
      <c r="H27" s="154">
        <f>SUM(H28:H30)</f>
        <v>101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276</v>
      </c>
      <c r="H28" s="152">
        <v>101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2004</v>
      </c>
      <c r="H31" s="152">
        <v>2025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2280</v>
      </c>
      <c r="H33" s="154">
        <f>H27+H31+H32</f>
        <v>2126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2411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67303</v>
      </c>
      <c r="H36" s="154">
        <f>H25+H17+H33</f>
        <v>65299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1309</v>
      </c>
      <c r="H43" s="152">
        <v>1602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</v>
      </c>
      <c r="H44" s="152">
        <v>125</v>
      </c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1459</v>
      </c>
      <c r="D47" s="151">
        <v>644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3373</v>
      </c>
      <c r="H48" s="152">
        <v>5024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4707</v>
      </c>
      <c r="H49" s="154">
        <f>SUM(H43:H48)</f>
        <v>6751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1333</v>
      </c>
      <c r="D50" s="151">
        <v>2454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2792</v>
      </c>
      <c r="D51" s="155">
        <f>SUM(D47:D50)</f>
        <v>3098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17</v>
      </c>
      <c r="H52" s="152">
        <v>28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1025</v>
      </c>
      <c r="H53" s="152">
        <v>1039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85434</v>
      </c>
      <c r="D55" s="155">
        <f>D19+D20+D21+D27+D32+D45+D51+D53+D54</f>
        <v>83721</v>
      </c>
      <c r="E55" s="237" t="s">
        <v>172</v>
      </c>
      <c r="F55" s="261" t="s">
        <v>173</v>
      </c>
      <c r="G55" s="154">
        <f>G49+G51+G52+G53+G54</f>
        <v>5749</v>
      </c>
      <c r="H55" s="154">
        <f>H49+H51+H52+H53+H54</f>
        <v>7818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841</v>
      </c>
      <c r="D58" s="151">
        <v>1433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1822</v>
      </c>
      <c r="H60" s="152">
        <v>1704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14108</v>
      </c>
      <c r="H61" s="154">
        <f>SUM(H62:H68)</f>
        <v>14737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2180</v>
      </c>
      <c r="H62" s="152">
        <v>2211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841</v>
      </c>
      <c r="D64" s="155">
        <f>SUM(D58:D63)</f>
        <v>1433</v>
      </c>
      <c r="E64" s="237" t="s">
        <v>200</v>
      </c>
      <c r="F64" s="242" t="s">
        <v>201</v>
      </c>
      <c r="G64" s="152">
        <v>8052</v>
      </c>
      <c r="H64" s="152">
        <v>8995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448</v>
      </c>
      <c r="H65" s="152">
        <v>221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2547</v>
      </c>
      <c r="H66" s="152">
        <v>2579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</v>
      </c>
      <c r="E67" s="237" t="s">
        <v>209</v>
      </c>
      <c r="F67" s="242" t="s">
        <v>210</v>
      </c>
      <c r="G67" s="152">
        <v>519</v>
      </c>
      <c r="H67" s="152">
        <v>477</v>
      </c>
    </row>
    <row r="68" spans="1:8" ht="15">
      <c r="A68" s="235" t="s">
        <v>211</v>
      </c>
      <c r="B68" s="241" t="s">
        <v>212</v>
      </c>
      <c r="C68" s="151">
        <v>1035</v>
      </c>
      <c r="D68" s="151">
        <v>2496</v>
      </c>
      <c r="E68" s="237" t="s">
        <v>213</v>
      </c>
      <c r="F68" s="242" t="s">
        <v>214</v>
      </c>
      <c r="G68" s="152">
        <v>362</v>
      </c>
      <c r="H68" s="152">
        <v>254</v>
      </c>
    </row>
    <row r="69" spans="1:8" ht="15">
      <c r="A69" s="235" t="s">
        <v>215</v>
      </c>
      <c r="B69" s="241" t="s">
        <v>216</v>
      </c>
      <c r="C69" s="151">
        <v>52</v>
      </c>
      <c r="D69" s="151">
        <v>74</v>
      </c>
      <c r="E69" s="251" t="s">
        <v>78</v>
      </c>
      <c r="F69" s="242" t="s">
        <v>217</v>
      </c>
      <c r="G69" s="152">
        <v>200</v>
      </c>
      <c r="H69" s="152">
        <v>131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623</v>
      </c>
      <c r="D71" s="151">
        <v>624</v>
      </c>
      <c r="E71" s="253" t="s">
        <v>46</v>
      </c>
      <c r="F71" s="273" t="s">
        <v>224</v>
      </c>
      <c r="G71" s="161">
        <f>G59+G60+G61+G69+G70</f>
        <v>16130</v>
      </c>
      <c r="H71" s="161">
        <f>H59+H60+H61+H69+H70</f>
        <v>16572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643</v>
      </c>
      <c r="D72" s="151">
        <v>878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253</v>
      </c>
      <c r="D74" s="151">
        <v>212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2717</v>
      </c>
      <c r="D75" s="155">
        <f>SUM(D67:D74)</f>
        <v>4285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</v>
      </c>
      <c r="D78" s="155">
        <f>SUM(D79:D81)</f>
        <v>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16141</v>
      </c>
      <c r="H79" s="162">
        <f>H71+H74+H75+H76</f>
        <v>16583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</v>
      </c>
      <c r="D84" s="155">
        <f>D83+D82+D78</f>
        <v>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79</v>
      </c>
      <c r="D87" s="151">
        <v>105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119</v>
      </c>
      <c r="D88" s="151">
        <v>152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198</v>
      </c>
      <c r="D91" s="155">
        <f>SUM(D87:D90)</f>
        <v>257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3759</v>
      </c>
      <c r="D93" s="155">
        <f>D64+D75+D84+D91+D92</f>
        <v>5979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89193</v>
      </c>
      <c r="D94" s="164">
        <f>D93+D55</f>
        <v>89700</v>
      </c>
      <c r="E94" s="449" t="s">
        <v>270</v>
      </c>
      <c r="F94" s="289" t="s">
        <v>271</v>
      </c>
      <c r="G94" s="165">
        <f>G36+G39+G55+G79</f>
        <v>89193</v>
      </c>
      <c r="H94" s="165">
        <f>H36+H39+H55+H79</f>
        <v>89700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D101" s="169" t="s">
        <v>889</v>
      </c>
    </row>
    <row r="102" spans="4:5" ht="12.75">
      <c r="D102" s="169" t="s">
        <v>866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2012 г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14499</v>
      </c>
      <c r="D9" s="46">
        <v>15294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6232</v>
      </c>
      <c r="D10" s="46">
        <v>6361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1571</v>
      </c>
      <c r="D11" s="46">
        <v>1360</v>
      </c>
      <c r="E11" s="300" t="s">
        <v>293</v>
      </c>
      <c r="F11" s="549" t="s">
        <v>294</v>
      </c>
      <c r="G11" s="550">
        <v>31468</v>
      </c>
      <c r="H11" s="550">
        <v>31581</v>
      </c>
    </row>
    <row r="12" spans="1:8" ht="12">
      <c r="A12" s="298" t="s">
        <v>295</v>
      </c>
      <c r="B12" s="299" t="s">
        <v>296</v>
      </c>
      <c r="C12" s="46">
        <v>3833</v>
      </c>
      <c r="D12" s="46">
        <v>3875</v>
      </c>
      <c r="E12" s="300" t="s">
        <v>78</v>
      </c>
      <c r="F12" s="549" t="s">
        <v>297</v>
      </c>
      <c r="G12" s="550">
        <v>3587</v>
      </c>
      <c r="H12" s="550">
        <v>3465</v>
      </c>
    </row>
    <row r="13" spans="1:18" ht="12">
      <c r="A13" s="298" t="s">
        <v>298</v>
      </c>
      <c r="B13" s="299" t="s">
        <v>299</v>
      </c>
      <c r="C13" s="46">
        <v>854</v>
      </c>
      <c r="D13" s="46">
        <v>855</v>
      </c>
      <c r="E13" s="301" t="s">
        <v>51</v>
      </c>
      <c r="F13" s="551" t="s">
        <v>300</v>
      </c>
      <c r="G13" s="548">
        <f>SUM(G9:G12)</f>
        <v>35055</v>
      </c>
      <c r="H13" s="548">
        <f>SUM(H9:H12)</f>
        <v>35046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596</v>
      </c>
      <c r="D14" s="46">
        <v>525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5252</v>
      </c>
      <c r="D16" s="47">
        <v>4807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716</v>
      </c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32837</v>
      </c>
      <c r="D19" s="49">
        <f>SUM(D9:D15)+D16</f>
        <v>33077</v>
      </c>
      <c r="E19" s="304" t="s">
        <v>317</v>
      </c>
      <c r="F19" s="552" t="s">
        <v>318</v>
      </c>
      <c r="G19" s="550">
        <v>51</v>
      </c>
      <c r="H19" s="550">
        <v>37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716</v>
      </c>
      <c r="H20" s="550">
        <v>1224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720</v>
      </c>
      <c r="D22" s="46">
        <v>759</v>
      </c>
      <c r="E22" s="304" t="s">
        <v>326</v>
      </c>
      <c r="F22" s="552" t="s">
        <v>327</v>
      </c>
      <c r="G22" s="550">
        <v>371</v>
      </c>
      <c r="H22" s="550">
        <v>485</v>
      </c>
    </row>
    <row r="23" spans="1:8" ht="24">
      <c r="A23" s="298" t="s">
        <v>328</v>
      </c>
      <c r="B23" s="305" t="s">
        <v>329</v>
      </c>
      <c r="C23" s="46">
        <v>18</v>
      </c>
      <c r="D23" s="46">
        <v>51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377</v>
      </c>
      <c r="D24" s="46">
        <v>688</v>
      </c>
      <c r="E24" s="301" t="s">
        <v>103</v>
      </c>
      <c r="F24" s="554" t="s">
        <v>334</v>
      </c>
      <c r="G24" s="548">
        <f>SUM(G19:G23)</f>
        <v>1138</v>
      </c>
      <c r="H24" s="548">
        <f>SUM(H19:H23)</f>
        <v>1746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93</v>
      </c>
      <c r="D25" s="46">
        <v>96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1208</v>
      </c>
      <c r="D26" s="49">
        <f>SUM(D22:D25)</f>
        <v>1594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34045</v>
      </c>
      <c r="D28" s="50">
        <f>D26+D19</f>
        <v>34671</v>
      </c>
      <c r="E28" s="127" t="s">
        <v>339</v>
      </c>
      <c r="F28" s="554" t="s">
        <v>340</v>
      </c>
      <c r="G28" s="548">
        <f>G13+G15+G24</f>
        <v>36193</v>
      </c>
      <c r="H28" s="548">
        <f>H13+H15+H24</f>
        <v>36792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2148</v>
      </c>
      <c r="D30" s="50">
        <f>IF((H28-D28)&gt;0,H28-D28,0)</f>
        <v>2121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34045</v>
      </c>
      <c r="D33" s="49">
        <f>D28-D31+D32</f>
        <v>34671</v>
      </c>
      <c r="E33" s="127" t="s">
        <v>353</v>
      </c>
      <c r="F33" s="554" t="s">
        <v>354</v>
      </c>
      <c r="G33" s="53">
        <f>G32-G31+G28</f>
        <v>36193</v>
      </c>
      <c r="H33" s="53">
        <f>H32-H31+H28</f>
        <v>36792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2148</v>
      </c>
      <c r="D34" s="50">
        <f>IF((H33-D33)&gt;0,H33-D33,0)</f>
        <v>2121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144</v>
      </c>
      <c r="D35" s="49">
        <f>D36+D37+D38</f>
        <v>96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158</v>
      </c>
      <c r="D36" s="46">
        <v>103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-14</v>
      </c>
      <c r="D37" s="430">
        <v>-7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2004</v>
      </c>
      <c r="D39" s="460">
        <f>+IF((H33-D33-D35)&gt;0,H33-D33-D35,0)</f>
        <v>2025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2004</v>
      </c>
      <c r="D41" s="52">
        <f>IF(H39=0,IF(D39-D40&gt;0,D39-D40+H40,0),IF(H39-H40&lt;0,H40-H39+D39,0))</f>
        <v>2025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36193</v>
      </c>
      <c r="D42" s="53">
        <f>D33+D35+D39</f>
        <v>36792</v>
      </c>
      <c r="E42" s="128" t="s">
        <v>380</v>
      </c>
      <c r="F42" s="129" t="s">
        <v>381</v>
      </c>
      <c r="G42" s="53">
        <f>G39+G33</f>
        <v>36193</v>
      </c>
      <c r="H42" s="53">
        <f>H39+H33</f>
        <v>36792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860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884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.75">
      <c r="A51" s="564"/>
      <c r="B51" s="560"/>
      <c r="C51" s="425"/>
      <c r="D51" s="169" t="s">
        <v>889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866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2012 г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32880</v>
      </c>
      <c r="D10" s="54">
        <v>32998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-22414</v>
      </c>
      <c r="D11" s="54">
        <v>-21372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-6111</v>
      </c>
      <c r="D13" s="54">
        <v>-7416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671</v>
      </c>
      <c r="D14" s="54">
        <v>1008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-51</v>
      </c>
      <c r="D15" s="54">
        <v>-177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-25</v>
      </c>
      <c r="D18" s="54">
        <v>-20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-124</v>
      </c>
      <c r="D19" s="54">
        <v>-54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4826</v>
      </c>
      <c r="D20" s="55">
        <f>SUM(D10:D19)</f>
        <v>4967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-3959</v>
      </c>
      <c r="D22" s="54">
        <v>-6527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1892</v>
      </c>
      <c r="D23" s="54">
        <v>2059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-899</v>
      </c>
      <c r="D24" s="54">
        <v>-1026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105</v>
      </c>
      <c r="D25" s="54">
        <v>399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-140</v>
      </c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716</v>
      </c>
      <c r="D29" s="54">
        <v>1224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-191</v>
      </c>
      <c r="D31" s="54">
        <v>1066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-2476</v>
      </c>
      <c r="D32" s="55">
        <f>SUM(D22:D31)</f>
        <v>-2855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439</v>
      </c>
      <c r="D36" s="54">
        <v>292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-882</v>
      </c>
      <c r="D37" s="54">
        <v>-1107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-1617</v>
      </c>
      <c r="D38" s="54">
        <v>-1521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-349</v>
      </c>
      <c r="D41" s="54">
        <v>-560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-2409</v>
      </c>
      <c r="D42" s="55">
        <f>SUM(D34:D41)</f>
        <v>-2896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-59</v>
      </c>
      <c r="D43" s="55">
        <f>D42+D32+D20</f>
        <v>-784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257</v>
      </c>
      <c r="D44" s="132">
        <v>1041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198</v>
      </c>
      <c r="D45" s="55">
        <f>D44+D43</f>
        <v>257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198</v>
      </c>
      <c r="D46" s="56">
        <v>257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425" t="s">
        <v>868</v>
      </c>
      <c r="C51" s="319"/>
      <c r="D51" s="319"/>
      <c r="G51" s="133"/>
      <c r="H51" s="133"/>
    </row>
    <row r="52" spans="1:8" ht="12">
      <c r="A52" s="318"/>
      <c r="B52" s="436" t="s">
        <v>890</v>
      </c>
      <c r="C52" s="576"/>
      <c r="D52" s="576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2012 г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14490</v>
      </c>
      <c r="I11" s="58">
        <f>'справка №1-БАЛАНС'!H28+'справка №1-БАЛАНС'!H31</f>
        <v>2126</v>
      </c>
      <c r="J11" s="58">
        <f>'справка №1-БАЛАНС'!H29+'справка №1-БАЛАНС'!H32</f>
        <v>0</v>
      </c>
      <c r="K11" s="60"/>
      <c r="L11" s="344">
        <f>SUM(C11:K11)</f>
        <v>65299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14490</v>
      </c>
      <c r="I15" s="61">
        <f t="shared" si="2"/>
        <v>2126</v>
      </c>
      <c r="J15" s="61">
        <f t="shared" si="2"/>
        <v>0</v>
      </c>
      <c r="K15" s="61">
        <f t="shared" si="2"/>
        <v>0</v>
      </c>
      <c r="L15" s="344">
        <f t="shared" si="1"/>
        <v>65299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2004</v>
      </c>
      <c r="J16" s="345">
        <f>+'справка №1-БАЛАНС'!G32</f>
        <v>0</v>
      </c>
      <c r="K16" s="60"/>
      <c r="L16" s="344">
        <f t="shared" si="1"/>
        <v>2004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2025</v>
      </c>
      <c r="I17" s="62">
        <f t="shared" si="3"/>
        <v>-2025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2025</v>
      </c>
      <c r="I19" s="60">
        <v>-2025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-175</v>
      </c>
      <c r="I28" s="60">
        <v>175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16340</v>
      </c>
      <c r="I29" s="59">
        <f t="shared" si="6"/>
        <v>2280</v>
      </c>
      <c r="J29" s="59">
        <f t="shared" si="6"/>
        <v>0</v>
      </c>
      <c r="K29" s="59">
        <f t="shared" si="6"/>
        <v>0</v>
      </c>
      <c r="L29" s="344">
        <f t="shared" si="1"/>
        <v>67303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16340</v>
      </c>
      <c r="I32" s="59">
        <f t="shared" si="7"/>
        <v>2280</v>
      </c>
      <c r="J32" s="59">
        <f t="shared" si="7"/>
        <v>0</v>
      </c>
      <c r="K32" s="59">
        <f t="shared" si="7"/>
        <v>0</v>
      </c>
      <c r="L32" s="344">
        <f t="shared" si="1"/>
        <v>67303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886</v>
      </c>
      <c r="B38" s="19"/>
      <c r="C38" s="15"/>
      <c r="D38" s="578" t="s">
        <v>819</v>
      </c>
      <c r="E38" s="578"/>
      <c r="F38" s="578"/>
      <c r="G38" s="578"/>
      <c r="H38" s="578"/>
      <c r="I38" s="578"/>
      <c r="J38" s="15" t="s">
        <v>856</v>
      </c>
      <c r="K38" s="15"/>
      <c r="L38" s="578"/>
      <c r="M38" s="578"/>
      <c r="N38" s="11"/>
    </row>
    <row r="39" spans="1:13" ht="12.75">
      <c r="A39" s="536"/>
      <c r="B39" s="537"/>
      <c r="C39" s="538"/>
      <c r="D39" s="538"/>
      <c r="E39" s="425" t="s">
        <v>867</v>
      </c>
      <c r="F39" s="538"/>
      <c r="G39" s="538"/>
      <c r="H39" s="538"/>
      <c r="I39" s="538"/>
      <c r="J39" s="538"/>
      <c r="K39" s="169" t="s">
        <v>889</v>
      </c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169" t="s">
        <v>866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C1" sqref="C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2012 г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>
        <v>394</v>
      </c>
      <c r="F9" s="189"/>
      <c r="G9" s="74">
        <f>D9+E9-F9</f>
        <v>18510</v>
      </c>
      <c r="H9" s="65"/>
      <c r="I9" s="65"/>
      <c r="J9" s="74">
        <f>G9+H9-I9</f>
        <v>18510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18510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3869</v>
      </c>
      <c r="E10" s="189"/>
      <c r="F10" s="189">
        <v>13</v>
      </c>
      <c r="G10" s="74">
        <f aca="true" t="shared" si="2" ref="G10:G39">D10+E10-F10</f>
        <v>3856</v>
      </c>
      <c r="H10" s="65"/>
      <c r="I10" s="65"/>
      <c r="J10" s="74">
        <f aca="true" t="shared" si="3" ref="J10:J39">G10+H10-I10</f>
        <v>3856</v>
      </c>
      <c r="K10" s="65">
        <v>747</v>
      </c>
      <c r="L10" s="65">
        <v>109</v>
      </c>
      <c r="M10" s="65">
        <v>3</v>
      </c>
      <c r="N10" s="74">
        <f aca="true" t="shared" si="4" ref="N10:N39">K10+L10-M10</f>
        <v>853</v>
      </c>
      <c r="O10" s="65"/>
      <c r="P10" s="65"/>
      <c r="Q10" s="74">
        <f t="shared" si="0"/>
        <v>853</v>
      </c>
      <c r="R10" s="74">
        <f t="shared" si="1"/>
        <v>3003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5434</v>
      </c>
      <c r="E11" s="189">
        <v>334</v>
      </c>
      <c r="F11" s="189">
        <v>60</v>
      </c>
      <c r="G11" s="74">
        <f t="shared" si="2"/>
        <v>5708</v>
      </c>
      <c r="H11" s="65"/>
      <c r="I11" s="65"/>
      <c r="J11" s="74">
        <f t="shared" si="3"/>
        <v>5708</v>
      </c>
      <c r="K11" s="65">
        <v>1310</v>
      </c>
      <c r="L11" s="65">
        <v>258</v>
      </c>
      <c r="M11" s="65">
        <v>35</v>
      </c>
      <c r="N11" s="74">
        <f t="shared" si="4"/>
        <v>1533</v>
      </c>
      <c r="O11" s="65"/>
      <c r="P11" s="65"/>
      <c r="Q11" s="74">
        <f t="shared" si="0"/>
        <v>1533</v>
      </c>
      <c r="R11" s="74">
        <f t="shared" si="1"/>
        <v>4175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5729</v>
      </c>
      <c r="E12" s="189">
        <v>90</v>
      </c>
      <c r="F12" s="189">
        <v>1233</v>
      </c>
      <c r="G12" s="74">
        <f t="shared" si="2"/>
        <v>4586</v>
      </c>
      <c r="H12" s="65"/>
      <c r="I12" s="65"/>
      <c r="J12" s="74">
        <f t="shared" si="3"/>
        <v>4586</v>
      </c>
      <c r="K12" s="65">
        <v>927</v>
      </c>
      <c r="L12" s="65">
        <v>233</v>
      </c>
      <c r="M12" s="65">
        <v>295</v>
      </c>
      <c r="N12" s="74">
        <f t="shared" si="4"/>
        <v>865</v>
      </c>
      <c r="O12" s="65"/>
      <c r="P12" s="65"/>
      <c r="Q12" s="74">
        <f t="shared" si="0"/>
        <v>865</v>
      </c>
      <c r="R12" s="74">
        <f t="shared" si="1"/>
        <v>3721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58731</v>
      </c>
      <c r="E13" s="189">
        <v>1609</v>
      </c>
      <c r="F13" s="189">
        <v>895</v>
      </c>
      <c r="G13" s="74">
        <f t="shared" si="2"/>
        <v>59445</v>
      </c>
      <c r="H13" s="65"/>
      <c r="I13" s="65"/>
      <c r="J13" s="74">
        <f t="shared" si="3"/>
        <v>59445</v>
      </c>
      <c r="K13" s="65">
        <v>14469</v>
      </c>
      <c r="L13" s="65">
        <v>848</v>
      </c>
      <c r="M13" s="65">
        <v>299</v>
      </c>
      <c r="N13" s="74">
        <f t="shared" si="4"/>
        <v>15018</v>
      </c>
      <c r="O13" s="65"/>
      <c r="P13" s="65"/>
      <c r="Q13" s="74">
        <f t="shared" si="0"/>
        <v>15018</v>
      </c>
      <c r="R13" s="74">
        <f t="shared" si="1"/>
        <v>44427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385</v>
      </c>
      <c r="E14" s="189">
        <v>16</v>
      </c>
      <c r="F14" s="189">
        <v>13</v>
      </c>
      <c r="G14" s="74">
        <f t="shared" si="2"/>
        <v>388</v>
      </c>
      <c r="H14" s="65"/>
      <c r="I14" s="65"/>
      <c r="J14" s="74">
        <f t="shared" si="3"/>
        <v>388</v>
      </c>
      <c r="K14" s="65">
        <v>341</v>
      </c>
      <c r="L14" s="65">
        <v>24</v>
      </c>
      <c r="M14" s="65">
        <v>13</v>
      </c>
      <c r="N14" s="74">
        <f t="shared" si="4"/>
        <v>352</v>
      </c>
      <c r="O14" s="65"/>
      <c r="P14" s="65"/>
      <c r="Q14" s="74">
        <f t="shared" si="0"/>
        <v>352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2778</v>
      </c>
      <c r="E15" s="457">
        <v>5231</v>
      </c>
      <c r="F15" s="457">
        <v>2627</v>
      </c>
      <c r="G15" s="74">
        <f t="shared" si="2"/>
        <v>5382</v>
      </c>
      <c r="H15" s="458"/>
      <c r="I15" s="458"/>
      <c r="J15" s="74">
        <f t="shared" si="3"/>
        <v>5382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5382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95042</v>
      </c>
      <c r="E17" s="194">
        <f>SUM(E9:E16)</f>
        <v>7674</v>
      </c>
      <c r="F17" s="194">
        <f>SUM(F9:F16)</f>
        <v>4841</v>
      </c>
      <c r="G17" s="74">
        <f t="shared" si="2"/>
        <v>97875</v>
      </c>
      <c r="H17" s="75">
        <f>SUM(H9:H16)</f>
        <v>0</v>
      </c>
      <c r="I17" s="75">
        <f>SUM(I9:I16)</f>
        <v>0</v>
      </c>
      <c r="J17" s="74">
        <f t="shared" si="3"/>
        <v>97875</v>
      </c>
      <c r="K17" s="75">
        <f>SUM(K9:K16)</f>
        <v>17794</v>
      </c>
      <c r="L17" s="75">
        <f>SUM(L9:L16)</f>
        <v>1472</v>
      </c>
      <c r="M17" s="75">
        <f>SUM(M9:M16)</f>
        <v>645</v>
      </c>
      <c r="N17" s="74">
        <f t="shared" si="4"/>
        <v>18621</v>
      </c>
      <c r="O17" s="75">
        <f>SUM(O9:O16)</f>
        <v>0</v>
      </c>
      <c r="P17" s="75">
        <f>SUM(P9:P16)</f>
        <v>0</v>
      </c>
      <c r="Q17" s="74">
        <f t="shared" si="5"/>
        <v>18621</v>
      </c>
      <c r="R17" s="74">
        <f t="shared" si="6"/>
        <v>79254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4</v>
      </c>
      <c r="L21" s="65">
        <v>3</v>
      </c>
      <c r="M21" s="65"/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93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109</v>
      </c>
      <c r="L22" s="65">
        <v>28</v>
      </c>
      <c r="M22" s="65"/>
      <c r="N22" s="74">
        <f t="shared" si="4"/>
        <v>137</v>
      </c>
      <c r="O22" s="65"/>
      <c r="P22" s="65"/>
      <c r="Q22" s="74">
        <f t="shared" si="5"/>
        <v>137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894</v>
      </c>
      <c r="E24" s="189">
        <v>39</v>
      </c>
      <c r="F24" s="189"/>
      <c r="G24" s="74">
        <f t="shared" si="2"/>
        <v>933</v>
      </c>
      <c r="H24" s="65"/>
      <c r="I24" s="65"/>
      <c r="J24" s="74">
        <f t="shared" si="3"/>
        <v>933</v>
      </c>
      <c r="K24" s="65"/>
      <c r="L24" s="65">
        <v>68</v>
      </c>
      <c r="M24" s="65"/>
      <c r="N24" s="74">
        <f t="shared" si="4"/>
        <v>68</v>
      </c>
      <c r="O24" s="65"/>
      <c r="P24" s="65"/>
      <c r="Q24" s="74">
        <f t="shared" si="5"/>
        <v>68</v>
      </c>
      <c r="R24" s="74">
        <f t="shared" si="6"/>
        <v>865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1150</v>
      </c>
      <c r="E25" s="190">
        <f aca="true" t="shared" si="7" ref="E25:P25">SUM(E21:E24)</f>
        <v>39</v>
      </c>
      <c r="F25" s="190">
        <f t="shared" si="7"/>
        <v>0</v>
      </c>
      <c r="G25" s="67">
        <f t="shared" si="2"/>
        <v>1189</v>
      </c>
      <c r="H25" s="66">
        <f t="shared" si="7"/>
        <v>0</v>
      </c>
      <c r="I25" s="66">
        <f t="shared" si="7"/>
        <v>0</v>
      </c>
      <c r="J25" s="67">
        <f t="shared" si="3"/>
        <v>1189</v>
      </c>
      <c r="K25" s="66">
        <f t="shared" si="7"/>
        <v>113</v>
      </c>
      <c r="L25" s="66">
        <f t="shared" si="7"/>
        <v>99</v>
      </c>
      <c r="M25" s="66">
        <f t="shared" si="7"/>
        <v>0</v>
      </c>
      <c r="N25" s="67">
        <f t="shared" si="4"/>
        <v>212</v>
      </c>
      <c r="O25" s="66">
        <f t="shared" si="7"/>
        <v>0</v>
      </c>
      <c r="P25" s="66">
        <f t="shared" si="7"/>
        <v>0</v>
      </c>
      <c r="Q25" s="67">
        <f t="shared" si="5"/>
        <v>212</v>
      </c>
      <c r="R25" s="67">
        <f t="shared" si="6"/>
        <v>977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719</v>
      </c>
      <c r="F27" s="192">
        <f t="shared" si="8"/>
        <v>646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>
        <v>200</v>
      </c>
      <c r="F28" s="189">
        <v>646</v>
      </c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>
        <v>519</v>
      </c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719</v>
      </c>
      <c r="F38" s="194">
        <f t="shared" si="12"/>
        <v>646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98530</v>
      </c>
      <c r="E40" s="438">
        <f>E17+E18+E19+E25+E38+E39</f>
        <v>8432</v>
      </c>
      <c r="F40" s="438">
        <f aca="true" t="shared" si="13" ref="F40:R40">F17+F18+F19+F25+F38+F39</f>
        <v>5487</v>
      </c>
      <c r="G40" s="438">
        <f t="shared" si="13"/>
        <v>101475</v>
      </c>
      <c r="H40" s="438">
        <f t="shared" si="13"/>
        <v>0</v>
      </c>
      <c r="I40" s="438">
        <f t="shared" si="13"/>
        <v>0</v>
      </c>
      <c r="J40" s="438">
        <f t="shared" si="13"/>
        <v>101475</v>
      </c>
      <c r="K40" s="438">
        <f t="shared" si="13"/>
        <v>17907</v>
      </c>
      <c r="L40" s="438">
        <f t="shared" si="13"/>
        <v>1571</v>
      </c>
      <c r="M40" s="438">
        <f t="shared" si="13"/>
        <v>645</v>
      </c>
      <c r="N40" s="438">
        <f t="shared" si="13"/>
        <v>18833</v>
      </c>
      <c r="O40" s="438">
        <f t="shared" si="13"/>
        <v>0</v>
      </c>
      <c r="P40" s="438">
        <f t="shared" si="13"/>
        <v>0</v>
      </c>
      <c r="Q40" s="438">
        <f t="shared" si="13"/>
        <v>18833</v>
      </c>
      <c r="R40" s="438">
        <f t="shared" si="13"/>
        <v>82642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425" t="s">
        <v>867</v>
      </c>
      <c r="J45" s="349"/>
      <c r="K45" s="349"/>
      <c r="L45" s="349"/>
      <c r="M45" s="349"/>
      <c r="N45" s="349"/>
      <c r="O45" s="349"/>
      <c r="P45" s="169" t="s">
        <v>889</v>
      </c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169" t="s">
        <v>866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2012 г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1459</v>
      </c>
      <c r="D11" s="119">
        <f>SUM(D12:D14)</f>
        <v>0</v>
      </c>
      <c r="E11" s="120">
        <f>SUM(E12:E14)</f>
        <v>1459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1459</v>
      </c>
      <c r="D12" s="108"/>
      <c r="E12" s="120">
        <f aca="true" t="shared" si="0" ref="E12:E42">C12-D12</f>
        <v>1459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1333</v>
      </c>
      <c r="D16" s="119">
        <f>+D17+D18</f>
        <v>0</v>
      </c>
      <c r="E16" s="120">
        <f t="shared" si="0"/>
        <v>1333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1333</v>
      </c>
      <c r="D18" s="108"/>
      <c r="E18" s="120">
        <f t="shared" si="0"/>
        <v>1333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2792</v>
      </c>
      <c r="D19" s="104">
        <f>D11+D15+D16</f>
        <v>0</v>
      </c>
      <c r="E19" s="118">
        <f>E11+E15+E16</f>
        <v>2792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111</v>
      </c>
      <c r="D27" s="108">
        <v>111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1035</v>
      </c>
      <c r="D28" s="108">
        <v>1035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52</v>
      </c>
      <c r="D29" s="108">
        <v>52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608</v>
      </c>
      <c r="D31" s="108">
        <v>608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643</v>
      </c>
      <c r="D33" s="105">
        <f>SUM(D34:D37)</f>
        <v>643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643</v>
      </c>
      <c r="D35" s="108">
        <v>643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253</v>
      </c>
      <c r="D38" s="105">
        <f>SUM(D39:D42)</f>
        <v>253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253</v>
      </c>
      <c r="D42" s="108">
        <v>253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2717</v>
      </c>
      <c r="D43" s="104">
        <f>D24+D28+D29+D31+D30+D32+D33+D38</f>
        <v>2717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5509</v>
      </c>
      <c r="D44" s="103">
        <f>D43+D21+D19+D9</f>
        <v>2717</v>
      </c>
      <c r="E44" s="118">
        <f>E43+E21+E19+E9</f>
        <v>2792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1309</v>
      </c>
      <c r="D52" s="103">
        <f>SUM(D53:D55)</f>
        <v>0</v>
      </c>
      <c r="E52" s="119">
        <f>C52-D52</f>
        <v>1309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344</v>
      </c>
      <c r="D53" s="108"/>
      <c r="E53" s="119">
        <f>C53-D53</f>
        <v>344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965</v>
      </c>
      <c r="D55" s="108"/>
      <c r="E55" s="119">
        <f t="shared" si="1"/>
        <v>965</v>
      </c>
      <c r="F55" s="108"/>
    </row>
    <row r="56" spans="1:16" ht="24">
      <c r="A56" s="396" t="s">
        <v>694</v>
      </c>
      <c r="B56" s="397" t="s">
        <v>695</v>
      </c>
      <c r="C56" s="103">
        <f>C57+C59</f>
        <v>25</v>
      </c>
      <c r="D56" s="103">
        <f>D57+D59</f>
        <v>0</v>
      </c>
      <c r="E56" s="119">
        <f t="shared" si="1"/>
        <v>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25</v>
      </c>
      <c r="D59" s="108"/>
      <c r="E59" s="119">
        <f t="shared" si="1"/>
        <v>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3373</v>
      </c>
      <c r="D64" s="108"/>
      <c r="E64" s="119">
        <f t="shared" si="1"/>
        <v>3373</v>
      </c>
      <c r="F64" s="110"/>
    </row>
    <row r="65" spans="1:6" ht="12">
      <c r="A65" s="396" t="s">
        <v>709</v>
      </c>
      <c r="B65" s="397" t="s">
        <v>710</v>
      </c>
      <c r="C65" s="109">
        <v>3013</v>
      </c>
      <c r="D65" s="109"/>
      <c r="E65" s="119">
        <f t="shared" si="1"/>
        <v>3013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4707</v>
      </c>
      <c r="D66" s="103">
        <f>D52+D56+D61+D62+D63+D64</f>
        <v>0</v>
      </c>
      <c r="E66" s="119">
        <f t="shared" si="1"/>
        <v>4707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1025</v>
      </c>
      <c r="D68" s="108"/>
      <c r="E68" s="119">
        <f t="shared" si="1"/>
        <v>1025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2180</v>
      </c>
      <c r="D71" s="105">
        <f>SUM(D72:D74)</f>
        <v>2180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230</v>
      </c>
      <c r="D72" s="108">
        <v>230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1950</v>
      </c>
      <c r="D74" s="108">
        <v>1950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1822</v>
      </c>
      <c r="D80" s="103">
        <f>SUM(D81:D84)</f>
        <v>1822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1722</v>
      </c>
      <c r="D84" s="108">
        <v>1722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11928</v>
      </c>
      <c r="D85" s="104">
        <f>SUM(D86:D90)+D94</f>
        <v>11928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8052</v>
      </c>
      <c r="D87" s="108">
        <v>8052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448</v>
      </c>
      <c r="D88" s="108">
        <v>448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2547</v>
      </c>
      <c r="D89" s="108">
        <v>2547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362</v>
      </c>
      <c r="D90" s="103">
        <f>SUM(D91:D93)</f>
        <v>362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</v>
      </c>
      <c r="D91" s="108">
        <v>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358</v>
      </c>
      <c r="D93" s="108">
        <v>358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519</v>
      </c>
      <c r="D94" s="108">
        <v>519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16130</v>
      </c>
      <c r="D96" s="104">
        <f>D85+D80+D75+D71+D95</f>
        <v>16130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21862</v>
      </c>
      <c r="D97" s="104">
        <f>D96+D68+D66</f>
        <v>16130</v>
      </c>
      <c r="E97" s="104">
        <f>E96+E68+E66</f>
        <v>5732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425" t="s">
        <v>870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.75">
      <c r="A112" s="349"/>
      <c r="B112" s="388"/>
      <c r="C112" s="169" t="s">
        <v>891</v>
      </c>
      <c r="D112" s="349"/>
      <c r="E112" s="349"/>
      <c r="F112" s="349"/>
    </row>
    <row r="113" spans="1:6" ht="12.75">
      <c r="A113" s="349"/>
      <c r="B113" s="388"/>
      <c r="C113" s="169" t="s">
        <v>869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18" bottom="0.1" header="0.17" footer="0.1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2012 г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4</v>
      </c>
      <c r="G19" s="98"/>
      <c r="H19" s="98">
        <v>1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1</v>
      </c>
      <c r="I26" s="434">
        <f t="shared" si="0"/>
        <v>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.75">
      <c r="A31" s="349"/>
      <c r="B31" s="388"/>
      <c r="C31" s="349"/>
      <c r="D31" s="523"/>
      <c r="E31" s="425" t="s">
        <v>871</v>
      </c>
      <c r="F31" s="523"/>
      <c r="G31" s="523"/>
      <c r="H31" s="523"/>
      <c r="I31" s="169" t="s">
        <v>892</v>
      </c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169" t="s">
        <v>872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2012 г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879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880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881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875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874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876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877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878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425" t="s">
        <v>873</v>
      </c>
      <c r="D152" s="517"/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 customHeight="1">
      <c r="C154" s="169" t="s">
        <v>894</v>
      </c>
      <c r="E154" s="517"/>
    </row>
    <row r="155" ht="12.75">
      <c r="C155" s="169" t="s">
        <v>893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2013-03-29T14:31:22Z</cp:lastPrinted>
  <dcterms:created xsi:type="dcterms:W3CDTF">2000-06-29T12:02:40Z</dcterms:created>
  <dcterms:modified xsi:type="dcterms:W3CDTF">2013-03-30T10:28:36Z</dcterms:modified>
  <cp:category/>
  <cp:version/>
  <cp:contentType/>
  <cp:contentStatus/>
</cp:coreProperties>
</file>