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57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<sst xmlns="http://schemas.openxmlformats.org/spreadsheetml/2006/main" count="1073" uniqueCount="873">
  <si>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</si>
  <si>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</si>
  <si>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</si>
  <si>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</si>
  <si>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</si>
  <si>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</si>
  <si>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</si>
  <si>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</si>
  <si>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</si>
  <si>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</si>
  <si>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</si>
  <si>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</si>
  <si>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</si>
  <si>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</si>
  <si>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</si>
  <si>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</si>
  <si>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</si>
  <si>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</si>
  <si>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</si>
  <si>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</si>
  <si>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</si>
  <si>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</si>
  <si>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</si>
  <si>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</si>
  <si>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</si>
  <si>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</si>
  <si>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</si>
  <si>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</si>
  <si>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</si>
  <si>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</si>
  <si>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</si>
  <si>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</si>
  <si>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</si>
  <si>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</si>
  <si>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</si>
  <si>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</si>
  <si>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</si>
  <si>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</si>
  <si>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</si>
  <si>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</si>
  <si>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</si>
  <si>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</si>
  <si>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</si>
  <si>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</si>
  <si>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</si>
  <si>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</si>
  <si>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</si>
  <si>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</si>
  <si>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</si>
  <si>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</si>
  <si>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</si>
  <si>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</si>
  <si>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</si>
  <si>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</si>
  <si>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</si>
  <si>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</si>
  <si>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</si>
  <si>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</si>
  <si>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</si>
  <si>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</si>
  <si>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</si>
  <si>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</si>
  <si>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</si>
  <si>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</si>
  <si>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</si>
  <si>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</si>
  <si>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</si>
  <si>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</si>
  <si>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</si>
  <si>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</si>
  <si>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</si>
  <si>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</si>
  <si>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</si>
  <si>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</si>
  <si>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</si>
  <si>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</si>
  <si>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</si>
  <si>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</si>
  <si>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</si>
  <si>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</si>
  <si>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</si>
  <si>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</si>
  <si>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</si>
  <si>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</si>
  <si>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</si>
  <si>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</si>
  <si>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</si>
  <si>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</si>
  <si>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</si>
  <si>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</si>
  <si>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</si>
  <si>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</si>
  <si>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</si>
  <si>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</si>
  <si>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</si>
  <si>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</si>
  <si>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</si>
  <si>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</si>
  <si>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</si>
  <si>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</si>
  <si>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</si>
  <si>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</si>
  <si>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</si>
  <si>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</si>
  <si>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</si>
  <si>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</si>
  <si>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</si>
  <si>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</si>
  <si>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</si>
  <si>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</si>
  <si>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</si>
  <si>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</si>
  <si>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</si>
  <si>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</si>
  <si>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</si>
  <si>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</si>
  <si>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</si>
  <si>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</si>
  <si>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</si>
  <si>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</si>
  <si>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</si>
  <si>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</si>
  <si>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</si>
  <si>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</si>
  <si>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</si>
  <si>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</si>
  <si>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</si>
  <si>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</si>
  <si>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</si>
  <si>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</si>
  <si>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</si>
  <si>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</si>
  <si>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</si>
  <si>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</si>
  <si>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</si>
  <si>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</si>
  <si>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</si>
  <si>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</si>
  <si>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</si>
  <si>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</si>
  <si>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</si>
  <si>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</si>
  <si>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</si>
  <si>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</si>
  <si>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</si>
  <si>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</si>
  <si>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</si>
  <si>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</si>
  <si>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</si>
  <si>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</si>
  <si>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</si>
  <si>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</si>
  <si>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</si>
  <si>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</si>
  <si>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</si>
  <si>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</si>
  <si>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</si>
  <si>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</si>
  <si>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</si>
  <si>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</si>
  <si>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</si>
  <si>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</si>
  <si>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</si>
  <si>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</si>
  <si>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</si>
  <si>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</si>
  <si>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</si>
  <si>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</si>
  <si>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</si>
  <si>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</si>
  <si>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</si>
  <si>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</si>
  <si>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</si>
  <si>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</si>
  <si>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</si>
  <si>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</si>
  <si>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</si>
  <si>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</si>
  <si>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</si>
  <si>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</si>
  <si>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</si>
  <si>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</si>
  <si>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</si>
  <si>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</si>
  <si>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</si>
  <si>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</si>
  <si>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</si>
  <si>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</si>
  <si>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</si>
  <si>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</si>
  <si>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</si>
  <si>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</si>
  <si>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</si>
  <si>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</si>
  <si>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</si>
  <si>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</si>
  <si>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</si>
  <si>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</si>
  <si>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</si>
  <si>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</si>
  <si>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</si>
  <si>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</si>
  <si>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</si>
  <si>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</si>
  <si>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</si>
  <si>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</si>
  <si>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</si>
  <si>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</si>
  <si>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</si>
  <si>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</si>
  <si>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</si>
  <si>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</si>
  <si>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</si>
  <si>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</si>
  <si>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</si>
  <si>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</si>
  <si>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</si>
  <si>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</si>
  <si>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</si>
  <si>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</si>
  <si>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</si>
  <si>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</si>
  <si>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</si>
  <si>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</si>
  <si>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</si>
  <si>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</si>
  <si>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</si>
  <si>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</si>
  <si>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</si>
  <si>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</si>
  <si>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</si>
  <si>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</si>
  <si>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</si>
  <si>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</si>
  <si>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</si>
  <si>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</si>
  <si>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</si>
  <si>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</si>
  <si>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</si>
  <si>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</si>
  <si>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</si>
  <si>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</si>
  <si>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</si>
  <si>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</si>
  <si>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</si>
  <si>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</si>
  <si>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</si>
  <si>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</si>
  <si>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</si>
  <si>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</si>
  <si>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</si>
  <si>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</si>
  <si>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</si>
  <si>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</si>
  <si>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</si>
  <si>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</si>
  <si>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</si>
  <si>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</si>
  <si>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</si>
  <si>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</si>
  <si>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</si>
  <si>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</si>
  <si>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</si>
  <si>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</si>
  <si>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</si>
  <si>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</si>
  <si>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</si>
  <si>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</si>
  <si>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</si>
  <si>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</si>
  <si>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</si>
  <si>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</si>
  <si>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</si>
  <si>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</si>
  <si>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</si>
  <si>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</si>
  <si>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</si>
  <si>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</si>
  <si>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</si>
  <si>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</si>
  <si>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</si>
  <si>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</si>
  <si>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</si>
  <si>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</si>
  <si>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</si>
  <si>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</si>
  <si>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</si>
  <si>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</si>
  <si>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</si>
  <si>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</si>
  <si>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</si>
  <si>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</si>
  <si>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</si>
  <si>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</si>
  <si>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</si>
  <si>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</si>
  <si>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</si>
  <si>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</si>
  <si>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</si>
  <si>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</si>
  <si>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</si>
  <si>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</si>
  <si>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</si>
  <si>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</si>
  <si>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</si>
  <si>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</si>
  <si>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</si>
  <si>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</si>
  <si>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</si>
  <si>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</si>
  <si>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</si>
  <si>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</si>
  <si>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</si>
  <si>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</si>
  <si>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</si>
  <si>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</si>
  <si>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</si>
  <si>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</si>
  <si>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</si>
  <si>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</si>
  <si>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</si>
  <si>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</si>
  <si>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</si>
  <si>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</si>
  <si>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</si>
  <si>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</si>
  <si>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</si>
  <si>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</si>
  <si>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</si>
  <si>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</si>
  <si>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</si>
  <si>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</si>
  <si>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</si>
  <si>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</si>
  <si>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</si>
  <si>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</si>
  <si>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</si>
  <si>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</si>
  <si>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</si>
  <si>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</si>
  <si>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</si>
  <si>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</si>
  <si>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</si>
  <si>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</si>
  <si>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</si>
  <si>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</si>
  <si>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</si>
  <si>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</si>
  <si>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</si>
  <si>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</si>
  <si>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</si>
  <si>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</si>
  <si>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</si>
  <si>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</si>
  <si>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</si>
  <si>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</si>
  <si>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</si>
  <si>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</si>
  <si>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</si>
  <si>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</si>
  <si>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</si>
  <si>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</si>
  <si>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</si>
  <si>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</si>
  <si>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</si>
  <si>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</si>
  <si>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</si>
  <si>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</si>
  <si>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</si>
  <si>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</si>
  <si>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</si>
  <si>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</si>
  <si>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</si>
  <si>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</si>
  <si>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</si>
  <si>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</si>
  <si>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</si>
  <si>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</si>
  <si>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</si>
  <si>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</si>
  <si>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</si>
  <si>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</si>
  <si>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</si>
  <si>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</si>
  <si>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</si>
  <si>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</si>
  <si>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</si>
  <si>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</si>
  <si>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</si>
  <si>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</si>
  <si>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</si>
  <si>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</si>
  <si>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</si>
  <si>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</si>
  <si>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</si>
  <si>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</si>
  <si>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</si>
  <si>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</si>
  <si>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</si>
  <si>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</si>
  <si>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</si>
  <si>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</si>
  <si>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</si>
  <si>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</si>
  <si>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</si>
  <si>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</si>
  <si>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</si>
  <si>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</si>
  <si>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</si>
  <si>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</si>
  <si>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</si>
  <si>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</si>
  <si>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</si>
  <si>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</si>
  <si>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</si>
  <si>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</si>
  <si>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</si>
  <si>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</si>
  <si>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</si>
  <si>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</si>
  <si>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</si>
  <si>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</si>
  <si>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</si>
  <si>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</si>
  <si>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</si>
  <si>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</si>
  <si>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</si>
  <si>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</si>
  <si>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</si>
  <si>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</si>
  <si>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</si>
  <si>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</si>
  <si>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</si>
  <si>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</si>
  <si>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</si>
  <si>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</si>
  <si>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</si>
  <si>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</si>
  <si>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</si>
  <si>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</si>
  <si>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</si>
  <si>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</si>
  <si>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</si>
  <si>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</si>
  <si>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</si>
  <si>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</si>
  <si>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</si>
  <si>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</si>
  <si>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</si>
  <si>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</si>
  <si>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</si>
  <si>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</si>
  <si>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</si>
  <si>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</si>
  <si>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</si>
  <si>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</si>
  <si>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</si>
  <si>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</si>
  <si>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</si>
  <si>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</si>
  <si>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</si>
  <si>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</si>
  <si>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</si>
  <si>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</si>
  <si>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</si>
  <si>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</si>
  <si>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</si>
  <si>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</si>
  <si>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</si>
  <si>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</si>
  <si>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</si>
  <si>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</si>
  <si>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</si>
  <si>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</si>
  <si>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</si>
  <si>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</si>
  <si>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</si>
  <si>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</si>
  <si>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</si>
  <si>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</si>
  <si>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</si>
  <si>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</si>
  <si>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</si>
  <si>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</si>
  <si>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</si>
  <si>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</si>
  <si>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</si>
  <si>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</si>
  <si>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</si>
  <si>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</si>
  <si>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</si>
  <si>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</si>
  <si>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</si>
  <si>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</si>
  <si>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</si>
  <si>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</si>
  <si>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</si>
  <si>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</si>
  <si>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</si>
  <si>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</si>
  <si>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</si>
  <si>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</si>
  <si>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</si>
  <si>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</si>
  <si>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</si>
  <si>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</si>
  <si>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</si>
  <si>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</si>
  <si>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</si>
  <si>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</si>
  <si>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</si>
  <si>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</si>
  <si>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</si>
  <si>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</si>
  <si>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</si>
  <si>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</si>
  <si>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</si>
  <si>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</si>
  <si>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</si>
  <si>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</si>
  <si>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</si>
  <si>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</si>
  <si>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</si>
  <si>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</si>
  <si>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</si>
  <si>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</si>
  <si>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</si>
  <si>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</si>
  <si>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</si>
  <si>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</si>
  <si>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</si>
  <si>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</si>
  <si>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</si>
  <si>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</si>
  <si>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</si>
  <si>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</si>
  <si>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</si>
  <si>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</si>
  <si>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</si>
  <si>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</si>
  <si>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</si>
  <si>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</si>
  <si>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</si>
  <si>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</si>
  <si>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</si>
  <si>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</si>
  <si>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</si>
  <si>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</si>
  <si>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</si>
  <si>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</si>
  <si>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</si>
  <si>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</si>
  <si>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</si>
  <si>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</si>
  <si>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</si>
  <si>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</si>
  <si>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</si>
  <si>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</si>
  <si>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</si>
  <si>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</si>
  <si>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</si>
  <si>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</si>
  <si>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</si>
  <si>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</si>
  <si>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</si>
  <si>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</si>
  <si>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</si>
  <si>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</si>
  <si>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</si>
  <si>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</si>
  <si>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</si>
  <si>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</si>
  <si>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</si>
  <si>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</si>
  <si>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</si>
  <si>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</si>
  <si>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</si>
  <si>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</si>
  <si>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</si>
  <si>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</si>
  <si>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</si>
  <si>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</si>
  <si>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</si>
  <si>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</si>
  <si>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</si>
  <si>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</si>
  <si>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</si>
  <si>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</si>
  <si>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</si>
  <si>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</si>
  <si>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</si>
  <si>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</si>
  <si>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</si>
  <si>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</si>
  <si>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</si>
  <si>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</si>
  <si>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</si>
  <si>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</si>
  <si>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</si>
  <si>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</si>
  <si>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</si>
  <si>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</si>
  <si>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</si>
  <si>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</si>
  <si>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</si>
  <si>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</si>
  <si>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</si>
  <si>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</si>
  <si>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</si>
  <si>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</si>
  <si>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</si>
  <si>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</si>
  <si>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</si>
  <si>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</si>
  <si>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</si>
  <si>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</si>
  <si>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</si>
  <si>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</si>
  <si>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</si>
  <si>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</si>
  <si>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</si>
  <si>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</si>
  <si>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</si>
  <si>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</si>
  <si>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</si>
  <si>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</si>
  <si>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</si>
  <si>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</si>
  <si>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</si>
  <si>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</si>
  <si>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</si>
  <si>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</si>
  <si>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</si>
  <si>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</si>
  <si>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</si>
  <si>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</si>
  <si>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</si>
  <si>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</si>
  <si>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</si>
  <si>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</si>
  <si>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</si>
  <si>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</si>
  <si>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</si>
  <si>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</si>
  <si>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</si>
  <si>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</si>
  <si>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</si>
  <si>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</si>
  <si>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</si>
  <si>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</si>
  <si>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</si>
  <si>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</si>
  <si>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</si>
  <si>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</si>
  <si>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</si>
  <si>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</si>
  <si>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</si>
  <si>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</si>
  <si>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</si>
  <si>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</si>
  <si>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</si>
  <si>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</si>
  <si>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</si>
  <si>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</si>
  <si>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</si>
  <si>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</si>
  <si>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</si>
  <si>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</si>
  <si>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</si>
  <si>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</si>
  <si>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</si>
  <si>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</si>
  <si>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</si>
  <si>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</si>
  <si>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</si>
  <si>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</si>
  <si>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</si>
  <si>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</si>
  <si>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</si>
  <si>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</si>
  <si>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</si>
  <si>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</si>
  <si>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</si>
  <si>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</si>
  <si>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</si>
  <si>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</si>
  <si>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</si>
  <si>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</si>
  <si>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</si>
  <si>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</si>
  <si>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</si>
  <si>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</si>
  <si>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</si>
  <si>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</si>
  <si>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</si>
  <si>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</si>
  <si>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</si>
  <si>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</si>
  <si>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</si>
  <si>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</si>
  <si>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</si>
  <si>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</si>
  <si>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</si>
  <si>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</si>
  <si>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</si>
  <si>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</si>
  <si>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</si>
  <si>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</si>
  <si>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</si>
  <si>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</si>
  <si>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</si>
  <si>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</si>
  <si>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</si>
  <si>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</si>
  <si>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</si>
  <si>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</si>
  <si>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</si>
  <si>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</si>
  <si>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</si>
  <si>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</si>
  <si>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</si>
  <si>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</si>
  <si>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</si>
  <si>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</si>
  <si>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</si>
  <si>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</si>
  <si>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</si>
  <si>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</si>
  <si>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</si>
  <si>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</si>
  <si>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</si>
  <si>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</si>
  <si>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</si>
  <si>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</si>
  <si>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</si>
  <si>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</si>
  <si>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</si>
  <si>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</si>
  <si>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</si>
  <si>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</si>
  <si>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</si>
  <si>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</si>
  <si>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</si>
  <si>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</si>
  <si>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</si>
  <si>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</si>
  <si>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</si>
  <si>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</si>
  <si>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</si>
  <si>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</si>
  <si>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</si>
  <si>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</si>
  <si>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</si>
  <si>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</si>
  <si>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</si>
  <si>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</si>
  <si>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</si>
  <si>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</si>
  <si>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</si>
  <si>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</si>
  <si>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</si>
  <si>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</si>
  <si>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</si>
  <si>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</si>
  <si>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</si>
  <si>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</si>
  <si>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</si>
  <si>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</si>
  <si>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</si>
  <si>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</si>
  <si>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</si>
  <si>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</si>
  <si>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</si>
  <si>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</si>
  <si>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</si>
  <si>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</si>
  <si>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</si>
  <si>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</si>
  <si>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</si>
  <si>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</si>
  <si>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</si>
  <si>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</si>
  <si>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</si>
  <si>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</si>
  <si>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</si>
  <si>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</si>
  <si>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</si>
  <si>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</si>
  <si>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</si>
  <si>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</si>
  <si>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</si>
  <si>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</si>
  <si>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</si>
  <si>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</si>
  <si>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</si>
  <si>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</si>
  <si>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</si>
  <si>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</si>
  <si>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</si>
  <si>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</si>
  <si>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</si>
  <si>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</si>
  <si>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</si>
  <si>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</si>
  <si>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</si>
  <si>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</si>
  <si>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</si>
  <si>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</si>
  <si>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</si>
  <si>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</si>
  <si>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</si>
  <si>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</si>
  <si>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</si>
  <si>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</si>
  <si>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</si>
  <si>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</si>
  <si>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</si>
  <si>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</si>
  <si>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</si>
  <si>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</si>
  <si>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</si>
  <si>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</si>
  <si>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</si>
  <si>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</si>
  <si>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</si>
  <si>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</si>
  <si>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</si>
  <si>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</si>
  <si>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</si>
  <si>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</si>
  <si>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</si>
  <si>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</si>
  <si>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</si>
  <si>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</si>
  <si>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</si>
  <si>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</si>
  <si>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</si>
  <si>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</si>
  <si>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</si>
  <si>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</si>
  <si>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</si>
  <si>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</si>
  <si>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</si>
  <si>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</si>
  <si>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</si>
  <si>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</si>
  <si>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</si>
  <si>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</si>
  <si>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</si>
  <si>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</si>
  <si>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</si>
  <si>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</si>
  <si>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</si>
  <si>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</si>
  <si>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</si>
  <si>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</si>
  <si>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</si>
  <si>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</si>
  <si>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</si>
  <si>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</si>
  <si>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</si>
  <si>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ПАРАХОДСТВО БЪЛГАРСКО РЕЧНО ПЛАВАНЕ АД</t>
  </si>
  <si>
    <t>консолидиран</t>
  </si>
  <si>
    <t>2011 година</t>
  </si>
  <si>
    <t>Дата на съставяне: 27.04.2012</t>
  </si>
  <si>
    <t>/Г. Петрова/</t>
  </si>
  <si>
    <t>/инж. Д. Кочанов/</t>
  </si>
  <si>
    <t xml:space="preserve">Дата на съставяне: 27.04.2012                                   </t>
  </si>
  <si>
    <t>/инж. Д.Кочанов/</t>
  </si>
  <si>
    <t xml:space="preserve">Дата  на съставяне: 27.04.2012                                                                                                                            </t>
  </si>
  <si>
    <t xml:space="preserve">Дата на съставяне: 27.04.2012                        </t>
  </si>
  <si>
    <t>1. Интерлихтер Будапеща</t>
  </si>
  <si>
    <t>1. Елпром АД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</si>
</sst>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</numFmts>
  <fonts count="4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15" borderId="1" applyNumberFormat="0" applyAlignment="0" applyProtection="0"/>
    <xf numFmtId="0" fontId="4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17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18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15" borderId="14" xfId="61" applyNumberFormat="1" applyFont="1" applyFill="1" applyBorder="1" applyAlignment="1" applyProtection="1">
      <alignment horizontal="left" vertical="center" wrapText="1"/>
      <protection/>
    </xf>
    <xf numFmtId="1" fontId="13" fillId="15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17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17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17" borderId="12" xfId="63" applyNumberFormat="1" applyFont="1" applyFill="1" applyBorder="1" applyAlignment="1" applyProtection="1">
      <alignment vertical="top" wrapText="1"/>
      <protection locked="0"/>
    </xf>
    <xf numFmtId="1" fontId="10" fillId="17" borderId="17" xfId="63" applyNumberFormat="1" applyFont="1" applyFill="1" applyBorder="1" applyAlignment="1" applyProtection="1">
      <alignment vertical="top" wrapText="1"/>
      <protection locked="0"/>
    </xf>
    <xf numFmtId="1" fontId="10" fillId="18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7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18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15" borderId="13" xfId="66" applyFont="1" applyFill="1" applyBorder="1" applyAlignment="1">
      <alignment horizontal="centerContinuous" vertical="center" wrapText="1"/>
      <protection/>
    </xf>
    <xf numFmtId="0" fontId="12" fillId="15" borderId="11" xfId="66" applyFont="1" applyFill="1" applyBorder="1" applyAlignment="1">
      <alignment horizontal="centerContinuous" vertical="center" wrapText="1"/>
      <protection/>
    </xf>
    <xf numFmtId="1" fontId="13" fillId="15" borderId="12" xfId="66" applyNumberFormat="1" applyFont="1" applyFill="1" applyBorder="1" applyAlignment="1" applyProtection="1">
      <alignment vertical="center"/>
      <protection locked="0"/>
    </xf>
    <xf numFmtId="1" fontId="13" fillId="15" borderId="14" xfId="66" applyNumberFormat="1" applyFont="1" applyFill="1" applyBorder="1" applyAlignment="1" applyProtection="1">
      <alignment vertical="center"/>
      <protection locked="0"/>
    </xf>
    <xf numFmtId="1" fontId="13" fillId="15" borderId="16" xfId="66" applyNumberFormat="1" applyFont="1" applyFill="1" applyBorder="1" applyAlignment="1" applyProtection="1">
      <alignment vertical="center"/>
      <protection locked="0"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15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15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26" fillId="19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19" borderId="10" xfId="63" applyNumberFormat="1" applyFont="1" applyFill="1" applyBorder="1" applyAlignment="1" applyProtection="1">
      <alignment vertical="top"/>
      <protection/>
    </xf>
    <xf numFmtId="0" fontId="26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2" borderId="17" xfId="63" applyNumberFormat="1" applyFont="1" applyFill="1" applyBorder="1" applyAlignment="1" applyProtection="1">
      <alignment vertical="top" wrapText="1"/>
      <protection locked="0"/>
    </xf>
    <xf numFmtId="1" fontId="10" fillId="2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19" borderId="10" xfId="63" applyFont="1" applyFill="1" applyBorder="1" applyAlignment="1" applyProtection="1">
      <alignment horizontal="left" vertical="top" wrapText="1"/>
      <protection/>
    </xf>
    <xf numFmtId="1" fontId="25" fillId="19" borderId="10" xfId="63" applyNumberFormat="1" applyFont="1" applyFill="1" applyBorder="1" applyAlignment="1" applyProtection="1">
      <alignment vertical="top" wrapText="1"/>
      <protection/>
    </xf>
    <xf numFmtId="0" fontId="25" fillId="19" borderId="37" xfId="63" applyFont="1" applyFill="1" applyBorder="1" applyAlignment="1" applyProtection="1">
      <alignment horizontal="left" vertical="top" wrapText="1"/>
      <protection/>
    </xf>
    <xf numFmtId="0" fontId="25" fillId="19" borderId="29" xfId="63" applyFont="1" applyFill="1" applyBorder="1" applyAlignment="1" applyProtection="1">
      <alignment vertical="top" wrapText="1"/>
      <protection/>
    </xf>
    <xf numFmtId="0" fontId="25" fillId="19" borderId="38" xfId="63" applyFont="1" applyFill="1" applyBorder="1" applyAlignment="1" applyProtection="1">
      <alignment vertical="top" wrapText="1"/>
      <protection/>
    </xf>
    <xf numFmtId="49" fontId="25" fillId="19" borderId="36" xfId="63" applyNumberFormat="1" applyFont="1" applyFill="1" applyBorder="1" applyAlignment="1" applyProtection="1">
      <alignment vertical="center" wrapText="1"/>
      <protection/>
    </xf>
    <xf numFmtId="0" fontId="25" fillId="19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14" fontId="12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827183719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18197</v>
      </c>
      <c r="D11" s="205">
        <v>18197</v>
      </c>
      <c r="E11" s="293" t="s">
        <v>22</v>
      </c>
      <c r="F11" s="298" t="s">
        <v>23</v>
      </c>
      <c r="G11" s="206">
        <v>35709</v>
      </c>
      <c r="H11" s="206">
        <v>35709</v>
      </c>
    </row>
    <row r="12" spans="1:8" ht="15">
      <c r="A12" s="291" t="s">
        <v>24</v>
      </c>
      <c r="B12" s="297" t="s">
        <v>25</v>
      </c>
      <c r="C12" s="205">
        <v>3777</v>
      </c>
      <c r="D12" s="205">
        <v>4210</v>
      </c>
      <c r="E12" s="293" t="s">
        <v>26</v>
      </c>
      <c r="F12" s="298" t="s">
        <v>27</v>
      </c>
      <c r="G12" s="207">
        <v>35709</v>
      </c>
      <c r="H12" s="207">
        <v>35709</v>
      </c>
    </row>
    <row r="13" spans="1:8" ht="15">
      <c r="A13" s="291" t="s">
        <v>28</v>
      </c>
      <c r="B13" s="297" t="s">
        <v>29</v>
      </c>
      <c r="C13" s="205">
        <v>4211</v>
      </c>
      <c r="D13" s="205">
        <v>4110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4765</v>
      </c>
      <c r="D14" s="205">
        <v>3646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46063</v>
      </c>
      <c r="D15" s="205">
        <v>44535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66</v>
      </c>
      <c r="D16" s="205">
        <v>47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1866</v>
      </c>
      <c r="D17" s="205">
        <v>1875</v>
      </c>
      <c r="E17" s="299" t="s">
        <v>46</v>
      </c>
      <c r="F17" s="301" t="s">
        <v>47</v>
      </c>
      <c r="G17" s="208">
        <f>G11+G14+G15+G16</f>
        <v>35709</v>
      </c>
      <c r="H17" s="208">
        <f>H11+H14+H15+H16</f>
        <v>35709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78945</v>
      </c>
      <c r="D19" s="209">
        <f>SUM(D11:D18)</f>
        <v>76620</v>
      </c>
      <c r="E19" s="293" t="s">
        <v>53</v>
      </c>
      <c r="F19" s="298" t="s">
        <v>54</v>
      </c>
      <c r="G19" s="206">
        <v>9403</v>
      </c>
      <c r="H19" s="206">
        <v>9403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21153</v>
      </c>
      <c r="H21" s="210">
        <f>SUM(H22:H24)</f>
        <v>16814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3786</v>
      </c>
      <c r="H22" s="206">
        <v>3786</v>
      </c>
    </row>
    <row r="23" spans="1:13" ht="15">
      <c r="A23" s="291" t="s">
        <v>66</v>
      </c>
      <c r="B23" s="297" t="s">
        <v>67</v>
      </c>
      <c r="C23" s="205">
        <v>96</v>
      </c>
      <c r="D23" s="205">
        <v>99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47</v>
      </c>
      <c r="D24" s="205">
        <v>77</v>
      </c>
      <c r="E24" s="293" t="s">
        <v>72</v>
      </c>
      <c r="F24" s="298" t="s">
        <v>73</v>
      </c>
      <c r="G24" s="206">
        <v>17367</v>
      </c>
      <c r="H24" s="206">
        <v>13028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30556</v>
      </c>
      <c r="H25" s="208">
        <f>H19+H20+H21</f>
        <v>26217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894</v>
      </c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1037</v>
      </c>
      <c r="D27" s="209">
        <f>SUM(D23:D26)</f>
        <v>176</v>
      </c>
      <c r="E27" s="309" t="s">
        <v>83</v>
      </c>
      <c r="F27" s="298" t="s">
        <v>84</v>
      </c>
      <c r="G27" s="208">
        <f>SUM(G28:G30)</f>
        <v>1950</v>
      </c>
      <c r="H27" s="208">
        <f>SUM(H28:H30)</f>
        <v>4001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1950</v>
      </c>
      <c r="H28" s="206">
        <v>4001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1982</v>
      </c>
      <c r="H31" s="206">
        <v>2288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3932</v>
      </c>
      <c r="H33" s="208">
        <f>H27+H31+H32</f>
        <v>6289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24</v>
      </c>
      <c r="D34" s="209">
        <f>SUM(D35:D38)</f>
        <v>17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70197</v>
      </c>
      <c r="H36" s="208">
        <f>H25+H17+H33</f>
        <v>68215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24</v>
      </c>
      <c r="D38" s="205">
        <v>17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3063</v>
      </c>
      <c r="H39" s="212">
        <v>3340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959</v>
      </c>
      <c r="H43" s="206">
        <v>1423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125</v>
      </c>
      <c r="H44" s="206">
        <v>225</v>
      </c>
    </row>
    <row r="45" spans="1:15" ht="15">
      <c r="A45" s="291" t="s">
        <v>136</v>
      </c>
      <c r="B45" s="305" t="s">
        <v>137</v>
      </c>
      <c r="C45" s="209">
        <f>C34+C39+C44</f>
        <v>24</v>
      </c>
      <c r="D45" s="209">
        <f>D34+D39+D44</f>
        <v>17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>
        <v>744</v>
      </c>
      <c r="D47" s="205">
        <v>100</v>
      </c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5125</v>
      </c>
      <c r="H48" s="206">
        <v>6835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6209</v>
      </c>
      <c r="H49" s="208">
        <f>SUM(H43:H48)</f>
        <v>8483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2454</v>
      </c>
      <c r="D50" s="205">
        <v>2395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3198</v>
      </c>
      <c r="D51" s="209">
        <f>SUM(D47:D50)</f>
        <v>2495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28</v>
      </c>
      <c r="H52" s="206">
        <v>39</v>
      </c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1358</v>
      </c>
      <c r="H53" s="206">
        <v>1358</v>
      </c>
    </row>
    <row r="54" spans="1:8" ht="15">
      <c r="A54" s="291" t="s">
        <v>166</v>
      </c>
      <c r="B54" s="305" t="s">
        <v>167</v>
      </c>
      <c r="C54" s="205">
        <v>277</v>
      </c>
      <c r="D54" s="205">
        <v>286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83481</v>
      </c>
      <c r="D55" s="209">
        <f>D19+D20+D21+D27+D32+D45+D51+D53+D54</f>
        <v>79594</v>
      </c>
      <c r="E55" s="293" t="s">
        <v>172</v>
      </c>
      <c r="F55" s="317" t="s">
        <v>173</v>
      </c>
      <c r="G55" s="208">
        <f>G49+G51+G52+G53+G54</f>
        <v>7595</v>
      </c>
      <c r="H55" s="208">
        <f>H49+H51+H52+H53+H54</f>
        <v>9880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2219</v>
      </c>
      <c r="D58" s="205">
        <v>2066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30</v>
      </c>
      <c r="D59" s="205">
        <v>29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>
        <v>29</v>
      </c>
      <c r="D60" s="205">
        <v>29</v>
      </c>
      <c r="E60" s="293" t="s">
        <v>185</v>
      </c>
      <c r="F60" s="298" t="s">
        <v>186</v>
      </c>
      <c r="G60" s="206">
        <v>1704</v>
      </c>
      <c r="H60" s="206">
        <v>1634</v>
      </c>
    </row>
    <row r="61" spans="1:18" ht="15">
      <c r="A61" s="291" t="s">
        <v>187</v>
      </c>
      <c r="B61" s="300" t="s">
        <v>188</v>
      </c>
      <c r="C61" s="205">
        <v>194</v>
      </c>
      <c r="D61" s="205">
        <v>104</v>
      </c>
      <c r="E61" s="299" t="s">
        <v>189</v>
      </c>
      <c r="F61" s="328" t="s">
        <v>190</v>
      </c>
      <c r="G61" s="208">
        <f>SUM(G62:G68)</f>
        <v>13799</v>
      </c>
      <c r="H61" s="208">
        <f>SUM(H62:H68)</f>
        <v>10536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699</v>
      </c>
      <c r="H62" s="206">
        <v>735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2472</v>
      </c>
      <c r="D64" s="209">
        <f>SUM(D58:D63)</f>
        <v>2228</v>
      </c>
      <c r="E64" s="293" t="s">
        <v>200</v>
      </c>
      <c r="F64" s="298" t="s">
        <v>201</v>
      </c>
      <c r="G64" s="206">
        <v>9116</v>
      </c>
      <c r="H64" s="206">
        <v>6267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250</v>
      </c>
      <c r="H65" s="206">
        <v>256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2734</v>
      </c>
      <c r="H66" s="206">
        <v>2527</v>
      </c>
    </row>
    <row r="67" spans="1:8" ht="15">
      <c r="A67" s="291" t="s">
        <v>207</v>
      </c>
      <c r="B67" s="297" t="s">
        <v>208</v>
      </c>
      <c r="C67" s="205">
        <v>6</v>
      </c>
      <c r="D67" s="205">
        <v>196</v>
      </c>
      <c r="E67" s="293" t="s">
        <v>209</v>
      </c>
      <c r="F67" s="298" t="s">
        <v>210</v>
      </c>
      <c r="G67" s="206">
        <v>518</v>
      </c>
      <c r="H67" s="206">
        <v>582</v>
      </c>
    </row>
    <row r="68" spans="1:8" ht="15">
      <c r="A68" s="291" t="s">
        <v>211</v>
      </c>
      <c r="B68" s="297" t="s">
        <v>212</v>
      </c>
      <c r="C68" s="205">
        <v>3625</v>
      </c>
      <c r="D68" s="205">
        <v>3970</v>
      </c>
      <c r="E68" s="293" t="s">
        <v>213</v>
      </c>
      <c r="F68" s="298" t="s">
        <v>214</v>
      </c>
      <c r="G68" s="206">
        <v>482</v>
      </c>
      <c r="H68" s="206">
        <v>169</v>
      </c>
    </row>
    <row r="69" spans="1:8" ht="15">
      <c r="A69" s="291" t="s">
        <v>215</v>
      </c>
      <c r="B69" s="297" t="s">
        <v>216</v>
      </c>
      <c r="C69" s="205">
        <v>118</v>
      </c>
      <c r="D69" s="205">
        <v>41</v>
      </c>
      <c r="E69" s="307" t="s">
        <v>78</v>
      </c>
      <c r="F69" s="298" t="s">
        <v>217</v>
      </c>
      <c r="G69" s="206">
        <v>191</v>
      </c>
      <c r="H69" s="206">
        <v>108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624</v>
      </c>
      <c r="D71" s="205">
        <v>579</v>
      </c>
      <c r="E71" s="309" t="s">
        <v>46</v>
      </c>
      <c r="F71" s="329" t="s">
        <v>224</v>
      </c>
      <c r="G71" s="215">
        <f>G59+G60+G61+G69+G70</f>
        <v>15694</v>
      </c>
      <c r="H71" s="215">
        <f>H59+H60+H61+H69+H70</f>
        <v>12278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975</v>
      </c>
      <c r="D72" s="205">
        <v>760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275</v>
      </c>
      <c r="D74" s="205">
        <v>298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5623</v>
      </c>
      <c r="D75" s="209">
        <f>SUM(D67:D74)</f>
        <v>5844</v>
      </c>
      <c r="E75" s="307" t="s">
        <v>160</v>
      </c>
      <c r="F75" s="301" t="s">
        <v>234</v>
      </c>
      <c r="G75" s="206">
        <v>11</v>
      </c>
      <c r="H75" s="206">
        <v>11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4</v>
      </c>
      <c r="D78" s="209">
        <f>SUM(D79:D81)</f>
        <v>5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15705</v>
      </c>
      <c r="H79" s="216">
        <f>H71+H74+H75+H76</f>
        <v>12289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>
        <v>4</v>
      </c>
      <c r="D81" s="205">
        <v>5</v>
      </c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4</v>
      </c>
      <c r="D84" s="209">
        <f>D83+D82+D78</f>
        <v>5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113</v>
      </c>
      <c r="D87" s="205">
        <v>110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3921</v>
      </c>
      <c r="D88" s="205">
        <v>5047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946</v>
      </c>
      <c r="D89" s="205">
        <v>896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4980</v>
      </c>
      <c r="D91" s="209">
        <f>SUM(D87:D90)</f>
        <v>6053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13079</v>
      </c>
      <c r="D93" s="209">
        <f>D64+D75+D84+D91+D92</f>
        <v>14130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96560</v>
      </c>
      <c r="D94" s="218">
        <f>D93+D55</f>
        <v>93724</v>
      </c>
      <c r="E94" s="558" t="s">
        <v>270</v>
      </c>
      <c r="F94" s="345" t="s">
        <v>271</v>
      </c>
      <c r="G94" s="219">
        <f>G36+G39+G55+G79</f>
        <v>96560</v>
      </c>
      <c r="H94" s="219">
        <f>H36+H39+H55+H79</f>
        <v>93724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864</v>
      </c>
      <c r="B98" s="539"/>
      <c r="C98" s="604" t="s">
        <v>381</v>
      </c>
      <c r="D98" s="604"/>
      <c r="E98" s="604"/>
      <c r="F98" s="224"/>
      <c r="G98" s="225"/>
      <c r="H98" s="226"/>
      <c r="M98" s="211"/>
    </row>
    <row r="99" spans="3:8" ht="15">
      <c r="C99" s="78"/>
      <c r="D99" s="1" t="s">
        <v>865</v>
      </c>
      <c r="E99" s="78"/>
      <c r="F99" s="224"/>
      <c r="G99" s="225"/>
      <c r="H99" s="226"/>
    </row>
    <row r="100" spans="1:5" ht="15">
      <c r="A100" s="227"/>
      <c r="B100" s="227"/>
      <c r="C100" s="604" t="s">
        <v>781</v>
      </c>
      <c r="D100" s="605"/>
      <c r="E100" s="605"/>
    </row>
    <row r="101" ht="25.5">
      <c r="D101" s="223" t="s">
        <v>866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ПАРАХОДСТВО БЪЛГАРСКО РЕЧНО ПЛАВАНЕ АД</v>
      </c>
      <c r="F2" s="608" t="s">
        <v>2</v>
      </c>
      <c r="G2" s="608"/>
      <c r="H2" s="353">
        <f>'справка №1-БАЛАНС'!H3</f>
        <v>827183719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2011 година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17329</v>
      </c>
      <c r="D9" s="79">
        <v>15200</v>
      </c>
      <c r="E9" s="363" t="s">
        <v>283</v>
      </c>
      <c r="F9" s="365" t="s">
        <v>284</v>
      </c>
      <c r="G9" s="87">
        <v>4090</v>
      </c>
      <c r="H9" s="87">
        <v>2729</v>
      </c>
    </row>
    <row r="10" spans="1:8" ht="12">
      <c r="A10" s="363" t="s">
        <v>285</v>
      </c>
      <c r="B10" s="364" t="s">
        <v>286</v>
      </c>
      <c r="C10" s="79">
        <v>7923</v>
      </c>
      <c r="D10" s="79">
        <v>8196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1934</v>
      </c>
      <c r="D11" s="79">
        <v>1802</v>
      </c>
      <c r="E11" s="366" t="s">
        <v>291</v>
      </c>
      <c r="F11" s="365" t="s">
        <v>292</v>
      </c>
      <c r="G11" s="87">
        <v>36196</v>
      </c>
      <c r="H11" s="87">
        <v>35202</v>
      </c>
    </row>
    <row r="12" spans="1:8" ht="12">
      <c r="A12" s="363" t="s">
        <v>293</v>
      </c>
      <c r="B12" s="364" t="s">
        <v>294</v>
      </c>
      <c r="C12" s="79">
        <v>5545</v>
      </c>
      <c r="D12" s="79">
        <v>4951</v>
      </c>
      <c r="E12" s="366" t="s">
        <v>78</v>
      </c>
      <c r="F12" s="365" t="s">
        <v>295</v>
      </c>
      <c r="G12" s="87">
        <v>2746</v>
      </c>
      <c r="H12" s="87">
        <v>1870</v>
      </c>
    </row>
    <row r="13" spans="1:18" ht="12">
      <c r="A13" s="363" t="s">
        <v>296</v>
      </c>
      <c r="B13" s="364" t="s">
        <v>297</v>
      </c>
      <c r="C13" s="79">
        <v>1060</v>
      </c>
      <c r="D13" s="79">
        <v>1127</v>
      </c>
      <c r="E13" s="367" t="s">
        <v>51</v>
      </c>
      <c r="F13" s="368" t="s">
        <v>298</v>
      </c>
      <c r="G13" s="88">
        <f>SUM(G9:G12)</f>
        <v>43032</v>
      </c>
      <c r="H13" s="88">
        <f>SUM(H9:H12)</f>
        <v>39801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555</v>
      </c>
      <c r="D14" s="79">
        <v>91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-182</v>
      </c>
      <c r="D15" s="80">
        <v>56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4837</v>
      </c>
      <c r="D16" s="80">
        <v>4352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39001</v>
      </c>
      <c r="D19" s="82">
        <f>SUM(D9:D15)+D16</f>
        <v>35775</v>
      </c>
      <c r="E19" s="373" t="s">
        <v>315</v>
      </c>
      <c r="F19" s="369" t="s">
        <v>316</v>
      </c>
      <c r="G19" s="87">
        <v>201</v>
      </c>
      <c r="H19" s="87">
        <v>153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705</v>
      </c>
      <c r="D22" s="79">
        <v>657</v>
      </c>
      <c r="E22" s="373" t="s">
        <v>324</v>
      </c>
      <c r="F22" s="369" t="s">
        <v>325</v>
      </c>
      <c r="G22" s="87">
        <v>485</v>
      </c>
      <c r="H22" s="87">
        <v>418</v>
      </c>
    </row>
    <row r="23" spans="1:8" ht="24">
      <c r="A23" s="363" t="s">
        <v>326</v>
      </c>
      <c r="B23" s="375" t="s">
        <v>327</v>
      </c>
      <c r="C23" s="79">
        <v>51</v>
      </c>
      <c r="D23" s="79">
        <v>2</v>
      </c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688</v>
      </c>
      <c r="D24" s="79">
        <v>467</v>
      </c>
      <c r="E24" s="367" t="s">
        <v>103</v>
      </c>
      <c r="F24" s="370" t="s">
        <v>332</v>
      </c>
      <c r="G24" s="88">
        <f>SUM(G19:G23)</f>
        <v>686</v>
      </c>
      <c r="H24" s="88">
        <f>SUM(H19:H23)</f>
        <v>571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105</v>
      </c>
      <c r="D25" s="79">
        <v>135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1549</v>
      </c>
      <c r="D26" s="82">
        <f>SUM(D22:D25)</f>
        <v>1261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40550</v>
      </c>
      <c r="D28" s="83">
        <f>D26+D19</f>
        <v>37036</v>
      </c>
      <c r="E28" s="174" t="s">
        <v>337</v>
      </c>
      <c r="F28" s="370" t="s">
        <v>338</v>
      </c>
      <c r="G28" s="88">
        <f>G13+G15+G24</f>
        <v>43718</v>
      </c>
      <c r="H28" s="88">
        <f>H13+H15+H24</f>
        <v>40372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3168</v>
      </c>
      <c r="D30" s="83">
        <f>IF((H28-D28)&gt;0,H28-D28,0)</f>
        <v>3336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40550</v>
      </c>
      <c r="D33" s="82">
        <f>D28-D31+D32</f>
        <v>37036</v>
      </c>
      <c r="E33" s="174" t="s">
        <v>351</v>
      </c>
      <c r="F33" s="370" t="s">
        <v>352</v>
      </c>
      <c r="G33" s="90">
        <f>G32-G31+G28</f>
        <v>43718</v>
      </c>
      <c r="H33" s="90">
        <f>H32-H31+H28</f>
        <v>40372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3168</v>
      </c>
      <c r="D34" s="83">
        <f>IF((H33-D33)&gt;0,H33-D33,0)</f>
        <v>3336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287</v>
      </c>
      <c r="D35" s="82">
        <f>D36+D37+D38</f>
        <v>332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278</v>
      </c>
      <c r="D36" s="79">
        <v>324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9</v>
      </c>
      <c r="D37" s="537">
        <v>8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2881</v>
      </c>
      <c r="D39" s="570">
        <f>+IF((H33-D33-D35)&gt;0,H33-D33-D35,0)</f>
        <v>3004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>
        <v>899</v>
      </c>
      <c r="D40" s="84">
        <v>716</v>
      </c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1982</v>
      </c>
      <c r="D41" s="85">
        <f>IF(H39=0,IF(D39-D40&gt;0,D39-D40+H40,0),IF(H39-H40&lt;0,H40-H39+D39,0))</f>
        <v>2288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43718</v>
      </c>
      <c r="D42" s="86">
        <f>D33+D35+D39</f>
        <v>40372</v>
      </c>
      <c r="E42" s="177" t="s">
        <v>378</v>
      </c>
      <c r="F42" s="178" t="s">
        <v>379</v>
      </c>
      <c r="G42" s="90">
        <f>G39+G33</f>
        <v>43718</v>
      </c>
      <c r="H42" s="90">
        <f>H39+H33</f>
        <v>40372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640">
        <v>41026</v>
      </c>
      <c r="C44" s="532" t="s">
        <v>381</v>
      </c>
      <c r="D44" s="606"/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865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7"/>
      <c r="E46" s="607"/>
      <c r="F46" s="607"/>
      <c r="G46" s="607"/>
      <c r="H46" s="607"/>
    </row>
    <row r="47" spans="1:8" ht="12">
      <c r="A47" s="29"/>
      <c r="B47" s="530"/>
      <c r="C47" s="531"/>
      <c r="D47" s="531" t="s">
        <v>866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48">
      <c r="A4" s="533" t="s">
        <v>383</v>
      </c>
      <c r="B4" s="533" t="str">
        <f>'справка №1-БАЛАНС'!E3</f>
        <v>ПАРАХОДСТВО БЪЛГАРСКО РЕЧНО ПЛАВАНЕ АД</v>
      </c>
      <c r="C4" s="397" t="s">
        <v>2</v>
      </c>
      <c r="D4" s="353">
        <f>'справка №1-БАЛАНС'!H3</f>
        <v>827183719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2011 година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40810</v>
      </c>
      <c r="D10" s="92">
        <v>36856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-24910</v>
      </c>
      <c r="D11" s="92">
        <v>-22210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-9159</v>
      </c>
      <c r="D13" s="92">
        <v>-8296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1630</v>
      </c>
      <c r="D14" s="92">
        <v>603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-354</v>
      </c>
      <c r="D15" s="92">
        <v>-203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-20</v>
      </c>
      <c r="D18" s="92">
        <v>-41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-68</v>
      </c>
      <c r="D19" s="92">
        <v>-307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7929</v>
      </c>
      <c r="D20" s="93">
        <f>SUM(D10:D19)</f>
        <v>6402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-5586</v>
      </c>
      <c r="D22" s="92">
        <v>-3472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1309</v>
      </c>
      <c r="D23" s="92">
        <v>590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>
        <v>-1026</v>
      </c>
      <c r="D24" s="92">
        <v>-596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>
        <v>399</v>
      </c>
      <c r="D25" s="92">
        <v>20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>
        <v>157</v>
      </c>
      <c r="D26" s="92">
        <v>140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>
        <v>-57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-434</v>
      </c>
      <c r="D31" s="92">
        <v>-382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-5238</v>
      </c>
      <c r="D32" s="93">
        <f>SUM(D22:D31)</f>
        <v>-3700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>
        <v>45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272</v>
      </c>
      <c r="D36" s="92">
        <v>883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-803</v>
      </c>
      <c r="D37" s="92">
        <v>-664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-1527</v>
      </c>
      <c r="D38" s="92">
        <v>-1476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-1146</v>
      </c>
      <c r="D40" s="92">
        <v>-37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-560</v>
      </c>
      <c r="D41" s="92">
        <v>-747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-3764</v>
      </c>
      <c r="D42" s="93">
        <f>SUM(D34:D41)</f>
        <v>-1996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-1073</v>
      </c>
      <c r="D43" s="93">
        <f>D42+D32+D20</f>
        <v>706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6053</v>
      </c>
      <c r="D44" s="184">
        <v>5347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4980</v>
      </c>
      <c r="D45" s="93">
        <f>D44+D43</f>
        <v>6053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>
        <v>5157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>
        <v>896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9"/>
      <c r="D50" s="609"/>
      <c r="G50" s="186"/>
      <c r="H50" s="186"/>
    </row>
    <row r="51" spans="1:8" ht="12">
      <c r="A51" s="546"/>
      <c r="B51" s="546"/>
      <c r="C51" s="542" t="s">
        <v>865</v>
      </c>
      <c r="D51" s="542"/>
      <c r="G51" s="186"/>
      <c r="H51" s="186"/>
    </row>
    <row r="52" spans="1:8" ht="12">
      <c r="A52" s="546"/>
      <c r="B52" s="544" t="s">
        <v>781</v>
      </c>
      <c r="C52" s="609"/>
      <c r="D52" s="609"/>
      <c r="G52" s="186"/>
      <c r="H52" s="186"/>
    </row>
    <row r="53" spans="1:8" ht="12">
      <c r="A53" s="546"/>
      <c r="B53" s="546"/>
      <c r="C53" s="542" t="s">
        <v>868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="75" zoomScaleNormal="75" zoomScalePageLayoutView="0" workbookViewId="0" topLeftCell="A1">
      <selection activeCell="A1" sqref="A1:M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2" t="str">
        <f>'справка №1-БАЛАНС'!E3</f>
        <v>ПАРАХОДСТВО БЪЛГАРСКО РЕЧНО ПЛАВАНЕ АД</v>
      </c>
      <c r="D3" s="613"/>
      <c r="E3" s="613"/>
      <c r="F3" s="613"/>
      <c r="G3" s="613"/>
      <c r="H3" s="574"/>
      <c r="I3" s="574"/>
      <c r="J3" s="2"/>
      <c r="K3" s="573" t="s">
        <v>2</v>
      </c>
      <c r="L3" s="573"/>
      <c r="M3" s="592">
        <f>'справка №1-БАЛАНС'!H3</f>
        <v>827183719</v>
      </c>
      <c r="N3" s="3"/>
    </row>
    <row r="4" spans="1:15" s="5" customFormat="1" ht="13.5" customHeight="1">
      <c r="A4" s="6" t="s">
        <v>460</v>
      </c>
      <c r="B4" s="574"/>
      <c r="C4" s="612" t="str">
        <f>'справка №1-БАЛАНС'!E4</f>
        <v>консолидиран</v>
      </c>
      <c r="D4" s="612"/>
      <c r="E4" s="614"/>
      <c r="F4" s="612"/>
      <c r="G4" s="612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2" t="str">
        <f>'справка №1-БАЛАНС'!E5</f>
        <v>2011 година</v>
      </c>
      <c r="D5" s="613"/>
      <c r="E5" s="613"/>
      <c r="F5" s="613"/>
      <c r="G5" s="613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35709</v>
      </c>
      <c r="D11" s="96">
        <f>'справка №1-БАЛАНС'!H19</f>
        <v>9403</v>
      </c>
      <c r="E11" s="96">
        <f>'справка №1-БАЛАНС'!H20</f>
        <v>0</v>
      </c>
      <c r="F11" s="96">
        <f>'справка №1-БАЛАНС'!H22</f>
        <v>3786</v>
      </c>
      <c r="G11" s="96">
        <f>'справка №1-БАЛАНС'!H23</f>
        <v>0</v>
      </c>
      <c r="H11" s="98">
        <v>13028</v>
      </c>
      <c r="I11" s="96">
        <f>'справка №1-БАЛАНС'!H28+'справка №1-БАЛАНС'!H31</f>
        <v>6289</v>
      </c>
      <c r="J11" s="96">
        <f>'справка №1-БАЛАНС'!H29+'справка №1-БАЛАНС'!H32</f>
        <v>0</v>
      </c>
      <c r="K11" s="98"/>
      <c r="L11" s="424">
        <f>SUM(C11:K11)</f>
        <v>68215</v>
      </c>
      <c r="M11" s="96">
        <f>'справка №1-БАЛАНС'!H39</f>
        <v>3340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35709</v>
      </c>
      <c r="D15" s="99">
        <f aca="true" t="shared" si="2" ref="D15:M15">D11+D12</f>
        <v>9403</v>
      </c>
      <c r="E15" s="99">
        <f t="shared" si="2"/>
        <v>0</v>
      </c>
      <c r="F15" s="99">
        <f t="shared" si="2"/>
        <v>3786</v>
      </c>
      <c r="G15" s="99">
        <f t="shared" si="2"/>
        <v>0</v>
      </c>
      <c r="H15" s="99">
        <f t="shared" si="2"/>
        <v>13028</v>
      </c>
      <c r="I15" s="99">
        <f t="shared" si="2"/>
        <v>6289</v>
      </c>
      <c r="J15" s="99">
        <f t="shared" si="2"/>
        <v>0</v>
      </c>
      <c r="K15" s="99">
        <f t="shared" si="2"/>
        <v>0</v>
      </c>
      <c r="L15" s="424">
        <f t="shared" si="1"/>
        <v>68215</v>
      </c>
      <c r="M15" s="99">
        <f t="shared" si="2"/>
        <v>3340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1982</v>
      </c>
      <c r="J16" s="425">
        <f>+'справка №1-БАЛАНС'!G32</f>
        <v>0</v>
      </c>
      <c r="K16" s="98"/>
      <c r="L16" s="424">
        <f t="shared" si="1"/>
        <v>1982</v>
      </c>
      <c r="M16" s="98">
        <v>899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3790</v>
      </c>
      <c r="I17" s="100">
        <f t="shared" si="3"/>
        <v>-3790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-1176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>
        <v>-1176</v>
      </c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>
        <v>3790</v>
      </c>
      <c r="I19" s="98">
        <v>-3790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549</v>
      </c>
      <c r="I28" s="98">
        <v>-549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35709</v>
      </c>
      <c r="D29" s="97">
        <f aca="true" t="shared" si="6" ref="D29:M29">D17+D20+D21+D24+D28+D27+D15+D16</f>
        <v>9403</v>
      </c>
      <c r="E29" s="97">
        <f t="shared" si="6"/>
        <v>0</v>
      </c>
      <c r="F29" s="97">
        <f t="shared" si="6"/>
        <v>3786</v>
      </c>
      <c r="G29" s="97">
        <f t="shared" si="6"/>
        <v>0</v>
      </c>
      <c r="H29" s="97">
        <f t="shared" si="6"/>
        <v>17367</v>
      </c>
      <c r="I29" s="97">
        <f t="shared" si="6"/>
        <v>3932</v>
      </c>
      <c r="J29" s="97">
        <f t="shared" si="6"/>
        <v>0</v>
      </c>
      <c r="K29" s="97">
        <f t="shared" si="6"/>
        <v>0</v>
      </c>
      <c r="L29" s="424">
        <f t="shared" si="1"/>
        <v>70197</v>
      </c>
      <c r="M29" s="97">
        <f t="shared" si="6"/>
        <v>3063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35709</v>
      </c>
      <c r="D32" s="97">
        <f t="shared" si="7"/>
        <v>9403</v>
      </c>
      <c r="E32" s="97">
        <f t="shared" si="7"/>
        <v>0</v>
      </c>
      <c r="F32" s="97">
        <f t="shared" si="7"/>
        <v>3786</v>
      </c>
      <c r="G32" s="97">
        <f t="shared" si="7"/>
        <v>0</v>
      </c>
      <c r="H32" s="97">
        <f t="shared" si="7"/>
        <v>17367</v>
      </c>
      <c r="I32" s="97">
        <f t="shared" si="7"/>
        <v>3932</v>
      </c>
      <c r="J32" s="97">
        <f t="shared" si="7"/>
        <v>0</v>
      </c>
      <c r="K32" s="97">
        <f t="shared" si="7"/>
        <v>0</v>
      </c>
      <c r="L32" s="424">
        <f t="shared" si="1"/>
        <v>70197</v>
      </c>
      <c r="M32" s="97">
        <f>M29+M30+M31</f>
        <v>3063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11" t="s">
        <v>521</v>
      </c>
      <c r="E35" s="611"/>
      <c r="F35" s="611"/>
      <c r="G35" s="611"/>
      <c r="H35" s="611"/>
      <c r="I35" s="611"/>
      <c r="J35" s="24" t="s">
        <v>857</v>
      </c>
      <c r="K35" s="24"/>
      <c r="L35" s="611"/>
      <c r="M35" s="611"/>
      <c r="N35" s="19"/>
    </row>
    <row r="36" spans="1:13" ht="12">
      <c r="A36" s="430"/>
      <c r="B36" s="431"/>
      <c r="C36" s="432"/>
      <c r="D36" s="432"/>
      <c r="E36" s="432" t="s">
        <v>865</v>
      </c>
      <c r="F36" s="432"/>
      <c r="G36" s="432"/>
      <c r="H36" s="432"/>
      <c r="I36" s="432"/>
      <c r="J36" s="432"/>
      <c r="K36" s="432" t="s">
        <v>866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A1" sqref="A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598" t="s">
        <v>383</v>
      </c>
      <c r="B2" s="616"/>
      <c r="C2" s="585"/>
      <c r="D2" s="585"/>
      <c r="E2" s="612" t="str">
        <f>'справка №1-БАЛАНС'!E3</f>
        <v>ПАРАХОДСТВО БЪЛГАРСКО РЕЧНО ПЛАВАНЕ АД</v>
      </c>
      <c r="F2" s="599"/>
      <c r="G2" s="599"/>
      <c r="H2" s="585"/>
      <c r="I2" s="441"/>
      <c r="J2" s="441"/>
      <c r="K2" s="441"/>
      <c r="L2" s="441"/>
      <c r="M2" s="601" t="s">
        <v>2</v>
      </c>
      <c r="N2" s="615"/>
      <c r="O2" s="615"/>
      <c r="P2" s="602">
        <f>'справка №1-БАЛАНС'!H3</f>
        <v>827183719</v>
      </c>
      <c r="Q2" s="602"/>
      <c r="R2" s="353"/>
    </row>
    <row r="3" spans="1:18" ht="15">
      <c r="A3" s="598" t="s">
        <v>5</v>
      </c>
      <c r="B3" s="616"/>
      <c r="C3" s="586"/>
      <c r="D3" s="586"/>
      <c r="E3" s="612" t="str">
        <f>'справка №1-БАЛАНС'!E5</f>
        <v>2011 година</v>
      </c>
      <c r="F3" s="600"/>
      <c r="G3" s="600"/>
      <c r="H3" s="443"/>
      <c r="I3" s="443"/>
      <c r="J3" s="443"/>
      <c r="K3" s="443"/>
      <c r="L3" s="443"/>
      <c r="M3" s="603" t="s">
        <v>4</v>
      </c>
      <c r="N3" s="603"/>
      <c r="O3" s="577"/>
      <c r="P3" s="628" t="str">
        <f>'справка №1-БАЛАНС'!H4</f>
        <v> </v>
      </c>
      <c r="Q3" s="628"/>
      <c r="R3" s="354"/>
    </row>
    <row r="4" spans="1:18" ht="12.75">
      <c r="A4" s="436" t="s">
        <v>523</v>
      </c>
      <c r="B4" s="442"/>
      <c r="C4" s="442"/>
      <c r="D4" s="443"/>
      <c r="E4" s="619"/>
      <c r="F4" s="620"/>
      <c r="G4" s="62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1" t="s">
        <v>463</v>
      </c>
      <c r="B5" s="622"/>
      <c r="C5" s="62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7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7" t="s">
        <v>529</v>
      </c>
      <c r="R5" s="617" t="s">
        <v>530</v>
      </c>
    </row>
    <row r="6" spans="1:18" s="44" customFormat="1" ht="48">
      <c r="A6" s="623"/>
      <c r="B6" s="624"/>
      <c r="C6" s="62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8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8"/>
      <c r="R6" s="618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18197</v>
      </c>
      <c r="E9" s="243"/>
      <c r="F9" s="243"/>
      <c r="G9" s="113">
        <f>D9+E9-F9</f>
        <v>18197</v>
      </c>
      <c r="H9" s="103"/>
      <c r="I9" s="103"/>
      <c r="J9" s="113">
        <f>G9+H9-I9</f>
        <v>18197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18197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5004</v>
      </c>
      <c r="E10" s="243"/>
      <c r="F10" s="243">
        <v>387</v>
      </c>
      <c r="G10" s="113">
        <f aca="true" t="shared" si="2" ref="G10:G39">D10+E10-F10</f>
        <v>4617</v>
      </c>
      <c r="H10" s="103"/>
      <c r="I10" s="103"/>
      <c r="J10" s="113">
        <f aca="true" t="shared" si="3" ref="J10:J39">G10+H10-I10</f>
        <v>4617</v>
      </c>
      <c r="K10" s="103">
        <v>794</v>
      </c>
      <c r="L10" s="103">
        <v>149</v>
      </c>
      <c r="M10" s="103">
        <v>103</v>
      </c>
      <c r="N10" s="113">
        <f aca="true" t="shared" si="4" ref="N10:N39">K10+L10-M10</f>
        <v>840</v>
      </c>
      <c r="O10" s="103"/>
      <c r="P10" s="103"/>
      <c r="Q10" s="113">
        <f t="shared" si="0"/>
        <v>840</v>
      </c>
      <c r="R10" s="113">
        <f t="shared" si="1"/>
        <v>3777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5478</v>
      </c>
      <c r="E11" s="243">
        <v>388</v>
      </c>
      <c r="F11" s="243">
        <v>4</v>
      </c>
      <c r="G11" s="113">
        <f t="shared" si="2"/>
        <v>5862</v>
      </c>
      <c r="H11" s="103"/>
      <c r="I11" s="103"/>
      <c r="J11" s="113">
        <f t="shared" si="3"/>
        <v>5862</v>
      </c>
      <c r="K11" s="103">
        <v>1368</v>
      </c>
      <c r="L11" s="103">
        <v>287</v>
      </c>
      <c r="M11" s="103">
        <v>4</v>
      </c>
      <c r="N11" s="113">
        <f t="shared" si="4"/>
        <v>1651</v>
      </c>
      <c r="O11" s="103"/>
      <c r="P11" s="103"/>
      <c r="Q11" s="113">
        <f t="shared" si="0"/>
        <v>1651</v>
      </c>
      <c r="R11" s="113">
        <f t="shared" si="1"/>
        <v>4211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4404</v>
      </c>
      <c r="E12" s="243">
        <v>1339</v>
      </c>
      <c r="F12" s="243">
        <v>35</v>
      </c>
      <c r="G12" s="113">
        <f t="shared" si="2"/>
        <v>5708</v>
      </c>
      <c r="H12" s="103"/>
      <c r="I12" s="103"/>
      <c r="J12" s="113">
        <f t="shared" si="3"/>
        <v>5708</v>
      </c>
      <c r="K12" s="103">
        <v>758</v>
      </c>
      <c r="L12" s="103">
        <v>192</v>
      </c>
      <c r="M12" s="103">
        <v>7</v>
      </c>
      <c r="N12" s="113">
        <f t="shared" si="4"/>
        <v>943</v>
      </c>
      <c r="O12" s="103"/>
      <c r="P12" s="103"/>
      <c r="Q12" s="113">
        <f t="shared" si="0"/>
        <v>943</v>
      </c>
      <c r="R12" s="113">
        <f t="shared" si="1"/>
        <v>4765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60158</v>
      </c>
      <c r="E13" s="243">
        <v>3335</v>
      </c>
      <c r="F13" s="243">
        <v>732</v>
      </c>
      <c r="G13" s="113">
        <f t="shared" si="2"/>
        <v>62761</v>
      </c>
      <c r="H13" s="103"/>
      <c r="I13" s="103"/>
      <c r="J13" s="113">
        <f t="shared" si="3"/>
        <v>62761</v>
      </c>
      <c r="K13" s="103">
        <v>15623</v>
      </c>
      <c r="L13" s="103">
        <v>1238</v>
      </c>
      <c r="M13" s="103">
        <v>163</v>
      </c>
      <c r="N13" s="113">
        <f t="shared" si="4"/>
        <v>16698</v>
      </c>
      <c r="O13" s="103"/>
      <c r="P13" s="103"/>
      <c r="Q13" s="113">
        <f t="shared" si="0"/>
        <v>16698</v>
      </c>
      <c r="R13" s="113">
        <f t="shared" si="1"/>
        <v>46063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450</v>
      </c>
      <c r="E14" s="243">
        <v>53</v>
      </c>
      <c r="F14" s="243">
        <v>53</v>
      </c>
      <c r="G14" s="113">
        <f t="shared" si="2"/>
        <v>450</v>
      </c>
      <c r="H14" s="103"/>
      <c r="I14" s="103"/>
      <c r="J14" s="113">
        <f t="shared" si="3"/>
        <v>450</v>
      </c>
      <c r="K14" s="103">
        <v>403</v>
      </c>
      <c r="L14" s="103">
        <v>34</v>
      </c>
      <c r="M14" s="103">
        <v>53</v>
      </c>
      <c r="N14" s="113">
        <f t="shared" si="4"/>
        <v>384</v>
      </c>
      <c r="O14" s="103"/>
      <c r="P14" s="103"/>
      <c r="Q14" s="113">
        <f t="shared" si="0"/>
        <v>384</v>
      </c>
      <c r="R14" s="113">
        <f t="shared" si="1"/>
        <v>66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1875</v>
      </c>
      <c r="E15" s="565">
        <v>5969</v>
      </c>
      <c r="F15" s="565">
        <v>5978</v>
      </c>
      <c r="G15" s="113">
        <f t="shared" si="2"/>
        <v>1866</v>
      </c>
      <c r="H15" s="566"/>
      <c r="I15" s="566"/>
      <c r="J15" s="113">
        <f t="shared" si="3"/>
        <v>1866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1866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95566</v>
      </c>
      <c r="E17" s="248">
        <f>SUM(E9:E16)</f>
        <v>11084</v>
      </c>
      <c r="F17" s="248">
        <f>SUM(F9:F16)</f>
        <v>7189</v>
      </c>
      <c r="G17" s="113">
        <f t="shared" si="2"/>
        <v>99461</v>
      </c>
      <c r="H17" s="114">
        <f>SUM(H9:H16)</f>
        <v>0</v>
      </c>
      <c r="I17" s="114">
        <f>SUM(I9:I16)</f>
        <v>0</v>
      </c>
      <c r="J17" s="113">
        <f t="shared" si="3"/>
        <v>99461</v>
      </c>
      <c r="K17" s="114">
        <f>SUM(K9:K16)</f>
        <v>18946</v>
      </c>
      <c r="L17" s="114">
        <f>SUM(L9:L16)</f>
        <v>1900</v>
      </c>
      <c r="M17" s="114">
        <f>SUM(M9:M16)</f>
        <v>330</v>
      </c>
      <c r="N17" s="113">
        <f t="shared" si="4"/>
        <v>20516</v>
      </c>
      <c r="O17" s="114">
        <f>SUM(O9:O16)</f>
        <v>0</v>
      </c>
      <c r="P17" s="114">
        <f>SUM(P9:P16)</f>
        <v>0</v>
      </c>
      <c r="Q17" s="113">
        <f t="shared" si="5"/>
        <v>20516</v>
      </c>
      <c r="R17" s="113">
        <f t="shared" si="6"/>
        <v>78945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>
        <v>100</v>
      </c>
      <c r="E21" s="243"/>
      <c r="F21" s="243"/>
      <c r="G21" s="113">
        <f t="shared" si="2"/>
        <v>100</v>
      </c>
      <c r="H21" s="103"/>
      <c r="I21" s="103"/>
      <c r="J21" s="113">
        <f t="shared" si="3"/>
        <v>100</v>
      </c>
      <c r="K21" s="103">
        <v>1</v>
      </c>
      <c r="L21" s="103">
        <v>3</v>
      </c>
      <c r="M21" s="103"/>
      <c r="N21" s="113">
        <f t="shared" si="4"/>
        <v>4</v>
      </c>
      <c r="O21" s="103"/>
      <c r="P21" s="103"/>
      <c r="Q21" s="113">
        <f t="shared" si="5"/>
        <v>4</v>
      </c>
      <c r="R21" s="113">
        <f t="shared" si="6"/>
        <v>96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162</v>
      </c>
      <c r="E22" s="243">
        <v>1</v>
      </c>
      <c r="F22" s="243"/>
      <c r="G22" s="113">
        <f t="shared" si="2"/>
        <v>163</v>
      </c>
      <c r="H22" s="103"/>
      <c r="I22" s="103"/>
      <c r="J22" s="113">
        <f t="shared" si="3"/>
        <v>163</v>
      </c>
      <c r="K22" s="103">
        <v>85</v>
      </c>
      <c r="L22" s="103">
        <v>31</v>
      </c>
      <c r="M22" s="103"/>
      <c r="N22" s="113">
        <f t="shared" si="4"/>
        <v>116</v>
      </c>
      <c r="O22" s="103"/>
      <c r="P22" s="103"/>
      <c r="Q22" s="113">
        <f t="shared" si="5"/>
        <v>116</v>
      </c>
      <c r="R22" s="113">
        <f t="shared" si="6"/>
        <v>47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>
        <v>894</v>
      </c>
      <c r="F24" s="243"/>
      <c r="G24" s="113">
        <f t="shared" si="2"/>
        <v>894</v>
      </c>
      <c r="H24" s="103"/>
      <c r="I24" s="103"/>
      <c r="J24" s="113">
        <f t="shared" si="3"/>
        <v>894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894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262</v>
      </c>
      <c r="E25" s="244">
        <f aca="true" t="shared" si="7" ref="E25:P25">SUM(E21:E24)</f>
        <v>895</v>
      </c>
      <c r="F25" s="244">
        <f t="shared" si="7"/>
        <v>0</v>
      </c>
      <c r="G25" s="105">
        <f t="shared" si="2"/>
        <v>1157</v>
      </c>
      <c r="H25" s="104">
        <f t="shared" si="7"/>
        <v>0</v>
      </c>
      <c r="I25" s="104">
        <f t="shared" si="7"/>
        <v>0</v>
      </c>
      <c r="J25" s="105">
        <f t="shared" si="3"/>
        <v>1157</v>
      </c>
      <c r="K25" s="104">
        <f t="shared" si="7"/>
        <v>86</v>
      </c>
      <c r="L25" s="104">
        <f t="shared" si="7"/>
        <v>34</v>
      </c>
      <c r="M25" s="104">
        <f t="shared" si="7"/>
        <v>0</v>
      </c>
      <c r="N25" s="105">
        <f t="shared" si="4"/>
        <v>120</v>
      </c>
      <c r="O25" s="104">
        <f t="shared" si="7"/>
        <v>0</v>
      </c>
      <c r="P25" s="104">
        <f t="shared" si="7"/>
        <v>0</v>
      </c>
      <c r="Q25" s="105">
        <f t="shared" si="5"/>
        <v>120</v>
      </c>
      <c r="R25" s="105">
        <f t="shared" si="6"/>
        <v>1037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17</v>
      </c>
      <c r="E27" s="246">
        <f aca="true" t="shared" si="8" ref="E27:P27">SUM(E28:E31)</f>
        <v>7</v>
      </c>
      <c r="F27" s="246">
        <f t="shared" si="8"/>
        <v>0</v>
      </c>
      <c r="G27" s="110">
        <f t="shared" si="2"/>
        <v>24</v>
      </c>
      <c r="H27" s="109">
        <f t="shared" si="8"/>
        <v>0</v>
      </c>
      <c r="I27" s="109">
        <f t="shared" si="8"/>
        <v>0</v>
      </c>
      <c r="J27" s="110">
        <f t="shared" si="3"/>
        <v>24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>
        <v>17</v>
      </c>
      <c r="E31" s="243">
        <v>7</v>
      </c>
      <c r="F31" s="243"/>
      <c r="G31" s="113">
        <f t="shared" si="2"/>
        <v>24</v>
      </c>
      <c r="H31" s="111"/>
      <c r="I31" s="111"/>
      <c r="J31" s="113">
        <f t="shared" si="3"/>
        <v>24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24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17</v>
      </c>
      <c r="E38" s="248">
        <f aca="true" t="shared" si="12" ref="E38:P38">E27+E32+E37</f>
        <v>7</v>
      </c>
      <c r="F38" s="248">
        <f t="shared" si="12"/>
        <v>0</v>
      </c>
      <c r="G38" s="113">
        <f t="shared" si="2"/>
        <v>24</v>
      </c>
      <c r="H38" s="114">
        <f t="shared" si="12"/>
        <v>0</v>
      </c>
      <c r="I38" s="114">
        <f t="shared" si="12"/>
        <v>0</v>
      </c>
      <c r="J38" s="113">
        <f t="shared" si="3"/>
        <v>24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95845</v>
      </c>
      <c r="E40" s="547">
        <f>E17+E18+E19+E25+E38+E39</f>
        <v>11986</v>
      </c>
      <c r="F40" s="547">
        <f aca="true" t="shared" si="13" ref="F40:R40">F17+F18+F19+F25+F38+F39</f>
        <v>7189</v>
      </c>
      <c r="G40" s="547">
        <f t="shared" si="13"/>
        <v>100642</v>
      </c>
      <c r="H40" s="547">
        <f t="shared" si="13"/>
        <v>0</v>
      </c>
      <c r="I40" s="547">
        <f t="shared" si="13"/>
        <v>0</v>
      </c>
      <c r="J40" s="547">
        <f t="shared" si="13"/>
        <v>100642</v>
      </c>
      <c r="K40" s="547">
        <f t="shared" si="13"/>
        <v>19032</v>
      </c>
      <c r="L40" s="547">
        <f t="shared" si="13"/>
        <v>1934</v>
      </c>
      <c r="M40" s="547">
        <f t="shared" si="13"/>
        <v>330</v>
      </c>
      <c r="N40" s="547">
        <f t="shared" si="13"/>
        <v>20636</v>
      </c>
      <c r="O40" s="547">
        <f t="shared" si="13"/>
        <v>0</v>
      </c>
      <c r="P40" s="547">
        <f t="shared" si="13"/>
        <v>0</v>
      </c>
      <c r="Q40" s="547">
        <f t="shared" si="13"/>
        <v>20636</v>
      </c>
      <c r="R40" s="547">
        <f t="shared" si="13"/>
        <v>80006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870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7"/>
      <c r="L44" s="627"/>
      <c r="M44" s="627"/>
      <c r="N44" s="627"/>
      <c r="O44" s="615" t="s">
        <v>781</v>
      </c>
      <c r="P44" s="616"/>
      <c r="Q44" s="616"/>
      <c r="R44" s="61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865</v>
      </c>
      <c r="J45" s="437"/>
      <c r="K45" s="437"/>
      <c r="L45" s="437"/>
      <c r="M45" s="437"/>
      <c r="N45" s="437"/>
      <c r="O45" s="437"/>
      <c r="P45" s="437" t="s">
        <v>866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="75" zoomScaleNormal="75" zoomScalePageLayoutView="0" workbookViewId="0" topLeftCell="A1">
      <selection activeCell="A1" sqref="A1:E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ПАРАХОДСТВО БЪЛГАРСКО РЕЧНО ПЛАВАНЕ АД</v>
      </c>
      <c r="B3" s="633"/>
      <c r="C3" s="353" t="s">
        <v>2</v>
      </c>
      <c r="E3" s="353">
        <f>'справка №1-БАЛАНС'!H3</f>
        <v>827183719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2011 година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744</v>
      </c>
      <c r="D11" s="165">
        <f>SUM(D12:D14)</f>
        <v>0</v>
      </c>
      <c r="E11" s="166">
        <f>SUM(E12:E14)</f>
        <v>744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>
        <v>644</v>
      </c>
      <c r="D12" s="153"/>
      <c r="E12" s="166">
        <f aca="true" t="shared" si="0" ref="E12:E42">C12-D12</f>
        <v>644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>
        <v>100</v>
      </c>
      <c r="D14" s="153"/>
      <c r="E14" s="166">
        <f t="shared" si="0"/>
        <v>100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2454</v>
      </c>
      <c r="D16" s="165">
        <f>+D17+D18</f>
        <v>0</v>
      </c>
      <c r="E16" s="166">
        <f t="shared" si="0"/>
        <v>2454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>
        <v>2454</v>
      </c>
      <c r="D18" s="153"/>
      <c r="E18" s="166">
        <f t="shared" si="0"/>
        <v>2454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3198</v>
      </c>
      <c r="D19" s="149">
        <f>D11+D15+D16</f>
        <v>0</v>
      </c>
      <c r="E19" s="164">
        <f>E11+E15+E16</f>
        <v>3198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>
        <v>277</v>
      </c>
      <c r="D21" s="153"/>
      <c r="E21" s="166">
        <f t="shared" si="0"/>
        <v>277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6</v>
      </c>
      <c r="D24" s="165">
        <f>SUM(D25:D27)</f>
        <v>6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>
        <v>6</v>
      </c>
      <c r="D26" s="153">
        <v>6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3625</v>
      </c>
      <c r="D28" s="153">
        <v>3625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>
        <v>118</v>
      </c>
      <c r="D29" s="153">
        <v>118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>
        <v>609</v>
      </c>
      <c r="D31" s="153">
        <v>609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>
        <v>15</v>
      </c>
      <c r="D32" s="153">
        <v>15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975</v>
      </c>
      <c r="D33" s="150">
        <f>SUM(D34:D37)</f>
        <v>975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103</v>
      </c>
      <c r="D34" s="153">
        <v>103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>
        <v>872</v>
      </c>
      <c r="D35" s="153">
        <v>872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275</v>
      </c>
      <c r="D38" s="150">
        <f>SUM(D39:D42)</f>
        <v>275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>
        <v>31</v>
      </c>
      <c r="D39" s="153">
        <v>31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244</v>
      </c>
      <c r="D42" s="153">
        <v>244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5623</v>
      </c>
      <c r="D43" s="149">
        <f>D24+D28+D29+D31+D30+D32+D33+D38</f>
        <v>5623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9098</v>
      </c>
      <c r="D44" s="148">
        <f>D43+D21+D19+D9</f>
        <v>5623</v>
      </c>
      <c r="E44" s="164">
        <f>E43+E21+E19+E9</f>
        <v>3475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959</v>
      </c>
      <c r="D52" s="148">
        <f>SUM(D53:D55)</f>
        <v>0</v>
      </c>
      <c r="E52" s="165">
        <f>C52-D52</f>
        <v>959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>
        <v>959</v>
      </c>
      <c r="D53" s="153"/>
      <c r="E53" s="165">
        <f>C53-D53</f>
        <v>959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125</v>
      </c>
      <c r="D56" s="148">
        <f>D57+D59</f>
        <v>0</v>
      </c>
      <c r="E56" s="165">
        <f t="shared" si="1"/>
        <v>125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>
        <v>125</v>
      </c>
      <c r="D59" s="153"/>
      <c r="E59" s="165">
        <f t="shared" si="1"/>
        <v>125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5125</v>
      </c>
      <c r="D64" s="153"/>
      <c r="E64" s="165">
        <f t="shared" si="1"/>
        <v>5125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>
        <v>4690</v>
      </c>
      <c r="D65" s="154"/>
      <c r="E65" s="165">
        <f t="shared" si="1"/>
        <v>4690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6209</v>
      </c>
      <c r="D66" s="148">
        <f>D52+D56+D61+D62+D63+D64</f>
        <v>0</v>
      </c>
      <c r="E66" s="165">
        <f t="shared" si="1"/>
        <v>6209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1358</v>
      </c>
      <c r="D68" s="153"/>
      <c r="E68" s="165">
        <f t="shared" si="1"/>
        <v>1358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699</v>
      </c>
      <c r="D71" s="150">
        <f>SUM(D72:D74)</f>
        <v>699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>
        <v>327</v>
      </c>
      <c r="D72" s="153">
        <v>327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>
        <v>372</v>
      </c>
      <c r="D74" s="153">
        <v>372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1704</v>
      </c>
      <c r="D80" s="148">
        <f>SUM(D81:D84)</f>
        <v>1704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>
        <v>100</v>
      </c>
      <c r="D83" s="153">
        <v>100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>
        <v>1604</v>
      </c>
      <c r="D84" s="153">
        <v>1604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13100</v>
      </c>
      <c r="D85" s="149">
        <f>SUM(D86:D90)+D94</f>
        <v>13100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9116</v>
      </c>
      <c r="D87" s="153">
        <v>9116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>
        <v>250</v>
      </c>
      <c r="D88" s="153">
        <v>250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2734</v>
      </c>
      <c r="D89" s="153">
        <v>2734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482</v>
      </c>
      <c r="D90" s="148">
        <f>SUM(D91:D93)</f>
        <v>482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>
        <v>21</v>
      </c>
      <c r="D91" s="153">
        <v>21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>
        <v>193</v>
      </c>
      <c r="D92" s="153">
        <v>193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268</v>
      </c>
      <c r="D93" s="153">
        <v>268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518</v>
      </c>
      <c r="D94" s="153">
        <v>518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191</v>
      </c>
      <c r="D95" s="153">
        <v>191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15694</v>
      </c>
      <c r="D96" s="149">
        <f>D85+D80+D75+D71+D95</f>
        <v>15694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23261</v>
      </c>
      <c r="D97" s="149">
        <f>D96+D68+D66</f>
        <v>15694</v>
      </c>
      <c r="E97" s="149">
        <f>E96+E68+E66</f>
        <v>7567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864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865</v>
      </c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 t="s">
        <v>866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2" t="str">
        <f>'справка №1-БАЛАНС'!E3</f>
        <v>ПАРАХОДСТВО БЪЛГАРСКО РЕЧНО ПЛАВАНЕ АД</v>
      </c>
      <c r="D4" s="600"/>
      <c r="E4" s="600"/>
      <c r="F4" s="578"/>
      <c r="G4" s="580" t="s">
        <v>2</v>
      </c>
      <c r="H4" s="580"/>
      <c r="I4" s="589">
        <f>'справка №1-БАЛАНС'!H3</f>
        <v>827183719</v>
      </c>
    </row>
    <row r="5" spans="1:9" ht="15">
      <c r="A5" s="522" t="s">
        <v>5</v>
      </c>
      <c r="B5" s="579"/>
      <c r="C5" s="612" t="str">
        <f>'справка №1-БАЛАНС'!E5</f>
        <v>2011 година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>
        <v>167</v>
      </c>
      <c r="D19" s="141"/>
      <c r="E19" s="141"/>
      <c r="F19" s="141">
        <v>5</v>
      </c>
      <c r="G19" s="141"/>
      <c r="H19" s="141">
        <v>1</v>
      </c>
      <c r="I19" s="541">
        <f t="shared" si="0"/>
        <v>4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167</v>
      </c>
      <c r="D26" s="127">
        <f t="shared" si="2"/>
        <v>0</v>
      </c>
      <c r="E26" s="127">
        <f t="shared" si="2"/>
        <v>0</v>
      </c>
      <c r="F26" s="127">
        <f t="shared" si="2"/>
        <v>5</v>
      </c>
      <c r="G26" s="127">
        <f t="shared" si="2"/>
        <v>0</v>
      </c>
      <c r="H26" s="127">
        <f t="shared" si="2"/>
        <v>1</v>
      </c>
      <c r="I26" s="541">
        <f t="shared" si="0"/>
        <v>4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864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 t="s">
        <v>865</v>
      </c>
      <c r="F31" s="510"/>
      <c r="G31" s="510"/>
      <c r="H31" s="510"/>
      <c r="I31" s="510" t="s">
        <v>866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="75" zoomScaleNormal="75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ПАРАХОДСТВО БЪЛГАРСКО РЕЧНО ПЛАВАНЕ АД</v>
      </c>
      <c r="C5" s="599"/>
      <c r="D5" s="587"/>
      <c r="E5" s="353" t="s">
        <v>2</v>
      </c>
      <c r="F5" s="590">
        <f>'справка №1-БАЛАНС'!H3</f>
        <v>827183719</v>
      </c>
    </row>
    <row r="6" spans="1:13" ht="15" customHeight="1">
      <c r="A6" s="54" t="s">
        <v>822</v>
      </c>
      <c r="B6" s="612" t="str">
        <f>'справка №1-БАЛАНС'!E5</f>
        <v>2011 година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 t="s">
        <v>543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872</v>
      </c>
      <c r="B63" s="70"/>
      <c r="C63" s="550">
        <v>7</v>
      </c>
      <c r="D63" s="550"/>
      <c r="E63" s="550"/>
      <c r="F63" s="552">
        <f>C63-E63</f>
        <v>7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7</v>
      </c>
      <c r="D78" s="536"/>
      <c r="E78" s="536">
        <f>SUM(E63:E77)</f>
        <v>0</v>
      </c>
      <c r="F78" s="551">
        <f>SUM(F63:F77)</f>
        <v>7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7</v>
      </c>
      <c r="D79" s="536"/>
      <c r="E79" s="536">
        <f>E78+E61+E44+E27</f>
        <v>0</v>
      </c>
      <c r="F79" s="551">
        <f>F78+F61+F44+F27</f>
        <v>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871</v>
      </c>
      <c r="B133" s="70"/>
      <c r="C133" s="550">
        <v>17</v>
      </c>
      <c r="D133" s="550"/>
      <c r="E133" s="550"/>
      <c r="F133" s="552">
        <f>C133-E133</f>
        <v>17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17</v>
      </c>
      <c r="D148" s="536"/>
      <c r="E148" s="536">
        <f>SUM(E133:E147)</f>
        <v>0</v>
      </c>
      <c r="F148" s="551">
        <f>SUM(F133:F147)</f>
        <v>17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17</v>
      </c>
      <c r="D149" s="536"/>
      <c r="E149" s="536">
        <f>E148+E131+E114+E97</f>
        <v>0</v>
      </c>
      <c r="F149" s="551">
        <f>F148+F131+F114+F97</f>
        <v>17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864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 t="s">
        <v>865</v>
      </c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D154" s="51" t="s">
        <v>866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GPetrova</cp:lastModifiedBy>
  <cp:lastPrinted>2012-04-26T08:18:19Z</cp:lastPrinted>
  <dcterms:created xsi:type="dcterms:W3CDTF">2000-06-29T12:02:40Z</dcterms:created>
  <dcterms:modified xsi:type="dcterms:W3CDTF">2012-04-26T08:39:27Z</dcterms:modified>
  <cp:category/>
  <cp:version/>
  <cp:contentType/>
  <cp:contentStatus/>
</cp:coreProperties>
</file>