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71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<sst xmlns="http://schemas.openxmlformats.org/spreadsheetml/2006/main" count="1074" uniqueCount="872">
  <si>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</si>
  <si>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</si>
  <si>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</si>
  <si>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</si>
  <si>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</si>
  <si>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</si>
  <si>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</si>
  <si>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</si>
  <si>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</si>
  <si>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</si>
  <si>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</si>
  <si>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</si>
  <si>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</si>
  <si>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</si>
  <si>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</si>
  <si>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</si>
  <si>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</si>
  <si>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</si>
  <si>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</si>
  <si>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</si>
  <si>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</si>
  <si>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</si>
  <si>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</si>
  <si>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</si>
  <si>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</si>
  <si>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</si>
  <si>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</si>
  <si>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</si>
  <si>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</si>
  <si>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</si>
  <si>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</si>
  <si>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</si>
  <si>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</si>
  <si>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</si>
  <si>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</si>
  <si>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</si>
  <si>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</si>
  <si>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</si>
  <si>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</si>
  <si>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</si>
  <si>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</si>
  <si>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</si>
  <si>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</si>
  <si>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</si>
  <si>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</si>
  <si>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</si>
  <si>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</si>
  <si>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</si>
  <si>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</si>
  <si>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</si>
  <si>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</si>
  <si>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</si>
  <si>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</si>
  <si>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</si>
  <si>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</si>
  <si>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</si>
  <si>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</si>
  <si>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</si>
  <si>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</si>
  <si>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</si>
  <si>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</si>
  <si>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</si>
  <si>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</si>
  <si>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</si>
  <si>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</si>
  <si>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</si>
  <si>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</si>
  <si>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</si>
  <si>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</si>
  <si>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</si>
  <si>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</si>
  <si>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</si>
  <si>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</si>
  <si>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</si>
  <si>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</si>
  <si>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</si>
  <si>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</si>
  <si>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</si>
  <si>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</si>
  <si>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</si>
  <si>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</si>
  <si>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</si>
  <si>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</si>
  <si>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</si>
  <si>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</si>
  <si>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</si>
  <si>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</si>
  <si>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</si>
  <si>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</si>
  <si>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</si>
  <si>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</si>
  <si>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</si>
  <si>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</si>
  <si>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</si>
  <si>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</si>
  <si>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</si>
  <si>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</si>
  <si>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</si>
  <si>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</si>
  <si>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</si>
  <si>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</si>
  <si>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</si>
  <si>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</si>
  <si>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</si>
  <si>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</si>
  <si>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</si>
  <si>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</si>
  <si>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</si>
  <si>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</si>
  <si>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</si>
  <si>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</si>
  <si>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</si>
  <si>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</si>
  <si>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</si>
  <si>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</si>
  <si>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</si>
  <si>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</si>
  <si>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</si>
  <si>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</si>
  <si>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</si>
  <si>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</si>
  <si>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</si>
  <si>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</si>
  <si>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</si>
  <si>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</si>
  <si>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</si>
  <si>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</si>
  <si>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</si>
  <si>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</si>
  <si>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</si>
  <si>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</si>
  <si>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</si>
  <si>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</si>
  <si>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</si>
  <si>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</si>
  <si>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</si>
  <si>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</si>
  <si>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</si>
  <si>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</si>
  <si>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</si>
  <si>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</si>
  <si>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</si>
  <si>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</si>
  <si>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</si>
  <si>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</si>
  <si>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</si>
  <si>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</si>
  <si>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</si>
  <si>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</si>
  <si>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</si>
  <si>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</si>
  <si>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</si>
  <si>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</si>
  <si>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</si>
  <si>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</si>
  <si>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</si>
  <si>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</si>
  <si>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</si>
  <si>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</si>
  <si>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</si>
  <si>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</si>
  <si>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</si>
  <si>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</si>
  <si>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</si>
  <si>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</si>
  <si>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</si>
  <si>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</si>
  <si>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</si>
  <si>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</si>
  <si>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</si>
  <si>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</si>
  <si>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</si>
  <si>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</si>
  <si>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</si>
  <si>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</si>
  <si>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</si>
  <si>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</si>
  <si>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</si>
  <si>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</si>
  <si>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</si>
  <si>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</si>
  <si>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</si>
  <si>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</si>
  <si>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</si>
  <si>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</si>
  <si>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</si>
  <si>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</si>
  <si>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</si>
  <si>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</si>
  <si>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</si>
  <si>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</si>
  <si>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</si>
  <si>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</si>
  <si>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</si>
  <si>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</si>
  <si>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</si>
  <si>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</si>
  <si>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</si>
  <si>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</si>
  <si>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</si>
  <si>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</si>
  <si>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</si>
  <si>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</si>
  <si>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</si>
  <si>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</si>
  <si>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</si>
  <si>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</si>
  <si>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</si>
  <si>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</si>
  <si>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</si>
  <si>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</si>
  <si>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</si>
  <si>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</si>
  <si>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</si>
  <si>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</si>
  <si>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</si>
  <si>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</si>
  <si>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</si>
  <si>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</si>
  <si>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</si>
  <si>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</si>
  <si>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</si>
  <si>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</si>
  <si>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</si>
  <si>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</si>
  <si>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</si>
  <si>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</si>
  <si>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</si>
  <si>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</si>
  <si>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</si>
  <si>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</si>
  <si>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</si>
  <si>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</si>
  <si>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</si>
  <si>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</si>
  <si>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</si>
  <si>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</si>
  <si>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</si>
  <si>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</si>
  <si>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</si>
  <si>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</si>
  <si>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</si>
  <si>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</si>
  <si>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</si>
  <si>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</si>
  <si>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</si>
  <si>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</si>
  <si>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</si>
  <si>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</si>
  <si>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</si>
  <si>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</si>
  <si>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</si>
  <si>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</si>
  <si>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</si>
  <si>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</si>
  <si>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</si>
  <si>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</si>
  <si>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</si>
  <si>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</si>
  <si>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</si>
  <si>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</si>
  <si>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</si>
  <si>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</si>
  <si>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</si>
  <si>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</si>
  <si>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</si>
  <si>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</si>
  <si>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</si>
  <si>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</si>
  <si>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</si>
  <si>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</si>
  <si>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</si>
  <si>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</si>
  <si>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</si>
  <si>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</si>
  <si>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</si>
  <si>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</si>
  <si>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</si>
  <si>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</si>
  <si>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</si>
  <si>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</si>
  <si>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</si>
  <si>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</si>
  <si>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</si>
  <si>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</si>
  <si>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</si>
  <si>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</si>
  <si>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</si>
  <si>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</si>
  <si>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</si>
  <si>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</si>
  <si>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</si>
  <si>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</si>
  <si>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</si>
  <si>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</si>
  <si>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</si>
  <si>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</si>
  <si>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</si>
  <si>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</si>
  <si>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</si>
  <si>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</si>
  <si>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</si>
  <si>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</si>
  <si>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</si>
  <si>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</si>
  <si>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</si>
  <si>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</si>
  <si>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</si>
  <si>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</si>
  <si>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</si>
  <si>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</si>
  <si>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</si>
  <si>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</si>
  <si>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</si>
  <si>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</si>
  <si>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</si>
  <si>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</si>
  <si>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</si>
  <si>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</si>
  <si>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</si>
  <si>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</si>
  <si>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</si>
  <si>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</si>
  <si>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</si>
  <si>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</si>
  <si>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</si>
  <si>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</si>
  <si>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</si>
  <si>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</si>
  <si>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</si>
  <si>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</si>
  <si>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</si>
  <si>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</si>
  <si>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</si>
  <si>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</si>
  <si>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</si>
  <si>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</si>
  <si>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</si>
  <si>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</si>
  <si>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</si>
  <si>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</si>
  <si>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</si>
  <si>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</si>
  <si>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</si>
  <si>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</si>
  <si>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</si>
  <si>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</si>
  <si>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</si>
  <si>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</si>
  <si>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</si>
  <si>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</si>
  <si>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</si>
  <si>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</si>
  <si>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</si>
  <si>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</si>
  <si>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</si>
  <si>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</si>
  <si>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</si>
  <si>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</si>
  <si>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</si>
  <si>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</si>
  <si>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</si>
  <si>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</si>
  <si>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</si>
  <si>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</si>
  <si>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</si>
  <si>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</si>
  <si>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</si>
  <si>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</si>
  <si>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</si>
  <si>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</si>
  <si>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</si>
  <si>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</si>
  <si>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</si>
  <si>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</si>
  <si>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</si>
  <si>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</si>
  <si>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</si>
  <si>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</si>
  <si>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</si>
  <si>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</si>
  <si>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</si>
  <si>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</si>
  <si>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</si>
  <si>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</si>
  <si>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</si>
  <si>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</si>
  <si>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</si>
  <si>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</si>
  <si>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</si>
  <si>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</si>
  <si>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</si>
  <si>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</si>
  <si>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</si>
  <si>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</si>
  <si>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</si>
  <si>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</si>
  <si>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</si>
  <si>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</si>
  <si>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</si>
  <si>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</si>
  <si>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</si>
  <si>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</si>
  <si>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</si>
  <si>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</si>
  <si>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</si>
  <si>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</si>
  <si>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</si>
  <si>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</si>
  <si>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</si>
  <si>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</si>
  <si>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</si>
  <si>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</si>
  <si>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</si>
  <si>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</si>
  <si>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</si>
  <si>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</si>
  <si>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</si>
  <si>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</si>
  <si>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</si>
  <si>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</si>
  <si>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</si>
  <si>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</si>
  <si>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</si>
  <si>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</si>
  <si>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</si>
  <si>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</si>
  <si>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</si>
  <si>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</si>
  <si>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</si>
  <si>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</si>
  <si>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</si>
  <si>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</si>
  <si>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</si>
  <si>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</si>
  <si>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</si>
  <si>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</si>
  <si>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</si>
  <si>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</si>
  <si>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</si>
  <si>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</si>
  <si>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</si>
  <si>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</si>
  <si>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</si>
  <si>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</si>
  <si>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</si>
  <si>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</si>
  <si>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</si>
  <si>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</si>
  <si>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</si>
  <si>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</si>
  <si>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</si>
  <si>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</si>
  <si>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</si>
  <si>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</si>
  <si>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</si>
  <si>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</si>
  <si>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</si>
  <si>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</si>
  <si>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</si>
  <si>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</si>
  <si>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</si>
  <si>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</si>
  <si>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</si>
  <si>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</si>
  <si>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</si>
  <si>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</si>
  <si>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</si>
  <si>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</si>
  <si>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</si>
  <si>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</si>
  <si>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</si>
  <si>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</si>
  <si>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</si>
  <si>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</si>
  <si>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</si>
  <si>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</si>
  <si>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</si>
  <si>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</si>
  <si>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</si>
  <si>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</si>
  <si>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</si>
  <si>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</si>
  <si>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</si>
  <si>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</si>
  <si>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</si>
  <si>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</si>
  <si>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</si>
  <si>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</si>
  <si>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</si>
  <si>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</si>
  <si>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</si>
  <si>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</si>
  <si>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</si>
  <si>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</si>
  <si>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</si>
  <si>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</si>
  <si>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</si>
  <si>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</si>
  <si>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</si>
  <si>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</si>
  <si>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</si>
  <si>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</si>
  <si>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</si>
  <si>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</si>
  <si>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</si>
  <si>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</si>
  <si>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</si>
  <si>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</si>
  <si>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</si>
  <si>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</si>
  <si>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</si>
  <si>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</si>
  <si>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</si>
  <si>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</si>
  <si>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</si>
  <si>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</si>
  <si>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</si>
  <si>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</si>
  <si>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</si>
  <si>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</si>
  <si>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</si>
  <si>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</si>
  <si>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</si>
  <si>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</si>
  <si>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</si>
  <si>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</si>
  <si>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</si>
  <si>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</si>
  <si>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</si>
  <si>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</si>
  <si>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</si>
  <si>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</si>
  <si>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</si>
  <si>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</si>
  <si>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</si>
  <si>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</si>
  <si>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</si>
  <si>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</si>
  <si>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</si>
  <si>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</si>
  <si>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</si>
  <si>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</si>
  <si>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</si>
  <si>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</si>
  <si>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</si>
  <si>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</si>
  <si>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</si>
  <si>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</si>
  <si>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</si>
  <si>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</si>
  <si>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</si>
  <si>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</si>
  <si>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</si>
  <si>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</si>
  <si>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</si>
  <si>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</si>
  <si>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</si>
  <si>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</si>
  <si>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</si>
  <si>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</si>
  <si>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</si>
  <si>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</si>
  <si>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</si>
  <si>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</si>
  <si>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</si>
  <si>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</si>
  <si>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</si>
  <si>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</si>
  <si>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</si>
  <si>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</si>
  <si>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</si>
  <si>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</si>
  <si>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</si>
  <si>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</si>
  <si>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</si>
  <si>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</si>
  <si>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</si>
  <si>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</si>
  <si>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</si>
  <si>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</si>
  <si>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</si>
  <si>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</si>
  <si>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</si>
  <si>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</si>
  <si>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</si>
  <si>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</si>
  <si>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</si>
  <si>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</si>
  <si>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</si>
  <si>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</si>
  <si>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</si>
  <si>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</si>
  <si>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</si>
  <si>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</si>
  <si>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</si>
  <si>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</si>
  <si>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</si>
  <si>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</si>
  <si>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</si>
  <si>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</si>
  <si>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</si>
  <si>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</si>
  <si>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</si>
  <si>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</si>
  <si>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</si>
  <si>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</si>
  <si>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</si>
  <si>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</si>
  <si>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</si>
  <si>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</si>
  <si>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</si>
  <si>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</si>
  <si>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</si>
  <si>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</si>
  <si>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</si>
  <si>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</si>
  <si>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</si>
  <si>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</si>
  <si>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</si>
  <si>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</si>
  <si>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</si>
  <si>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</si>
  <si>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</si>
  <si>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</si>
  <si>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</si>
  <si>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</si>
  <si>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</si>
  <si>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</si>
  <si>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</si>
  <si>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</si>
  <si>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</si>
  <si>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</si>
  <si>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</si>
  <si>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</si>
  <si>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</si>
  <si>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</si>
  <si>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</si>
  <si>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</si>
  <si>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</si>
  <si>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</si>
  <si>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</si>
  <si>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</si>
  <si>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</si>
  <si>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</si>
  <si>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</si>
  <si>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</si>
  <si>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</si>
  <si>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</si>
  <si>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</si>
  <si>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</si>
  <si>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</si>
  <si>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</si>
  <si>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</si>
  <si>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</si>
  <si>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</si>
  <si>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</si>
  <si>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</si>
  <si>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</si>
  <si>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</si>
  <si>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</si>
  <si>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</si>
  <si>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</si>
  <si>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</si>
  <si>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</si>
  <si>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</si>
  <si>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</si>
  <si>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</si>
  <si>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</si>
  <si>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</si>
  <si>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</si>
  <si>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</si>
  <si>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</si>
  <si>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</si>
  <si>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</si>
  <si>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</si>
  <si>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</si>
  <si>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</si>
  <si>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</si>
  <si>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</si>
  <si>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</si>
  <si>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</si>
  <si>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</si>
  <si>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</si>
  <si>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</si>
  <si>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</si>
  <si>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</si>
  <si>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</si>
  <si>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</si>
  <si>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</si>
  <si>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</si>
  <si>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</si>
  <si>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</si>
  <si>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</si>
  <si>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</si>
  <si>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</si>
  <si>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</si>
  <si>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</si>
  <si>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</si>
  <si>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</si>
  <si>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</si>
  <si>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</si>
  <si>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</si>
  <si>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</si>
  <si>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</si>
  <si>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</si>
  <si>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</si>
  <si>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</si>
  <si>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</si>
  <si>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</si>
  <si>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</si>
  <si>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</si>
  <si>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</si>
  <si>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</si>
  <si>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</si>
  <si>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</si>
  <si>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</si>
  <si>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</si>
  <si>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</si>
  <si>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</si>
  <si>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</si>
  <si>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</si>
  <si>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</si>
  <si>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</si>
  <si>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</si>
  <si>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</si>
  <si>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</si>
  <si>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</si>
  <si>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</si>
  <si>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</si>
  <si>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</si>
  <si>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</si>
  <si>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</si>
  <si>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</si>
  <si>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</si>
  <si>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</si>
  <si>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</si>
  <si>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</si>
  <si>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</si>
  <si>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</si>
  <si>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</si>
  <si>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</si>
  <si>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</si>
  <si>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</si>
  <si>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</si>
  <si>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</si>
  <si>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</si>
  <si>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</si>
  <si>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</si>
  <si>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</si>
  <si>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</si>
  <si>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</si>
  <si>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</si>
  <si>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</si>
  <si>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</si>
  <si>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</si>
  <si>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</si>
  <si>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</si>
  <si>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</si>
  <si>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</si>
  <si>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</si>
  <si>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</si>
  <si>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</si>
  <si>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</si>
  <si>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</si>
  <si>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</si>
  <si>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</si>
  <si>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</si>
  <si>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</si>
  <si>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</si>
  <si>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</si>
  <si>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</si>
  <si>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</si>
  <si>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</si>
  <si>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</si>
  <si>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</si>
  <si>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</si>
  <si>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</si>
  <si>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</si>
  <si>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</si>
  <si>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</si>
  <si>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</si>
  <si>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</si>
  <si>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</si>
  <si>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</si>
  <si>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</si>
  <si>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</si>
  <si>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</si>
  <si>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</si>
  <si>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</si>
  <si>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</si>
  <si>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</si>
  <si>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</si>
  <si>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</si>
  <si>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</si>
  <si>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</si>
  <si>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</si>
  <si>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</si>
  <si>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</si>
  <si>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</si>
  <si>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</si>
  <si>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</si>
  <si>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</si>
  <si>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</si>
  <si>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</si>
  <si>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</si>
  <si>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</si>
  <si>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</si>
  <si>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</si>
  <si>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</si>
  <si>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</si>
  <si>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</si>
  <si>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</si>
  <si>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</si>
  <si>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</si>
  <si>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</si>
  <si>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</si>
  <si>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</si>
  <si>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</si>
  <si>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</si>
  <si>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</si>
  <si>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</si>
  <si>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</si>
  <si>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</si>
  <si>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</si>
  <si>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</si>
  <si>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</si>
  <si>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</si>
  <si>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</si>
  <si>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</si>
  <si>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</si>
  <si>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</si>
  <si>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</si>
  <si>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</si>
  <si>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</si>
  <si>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</si>
  <si>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</si>
  <si>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</si>
  <si>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</si>
  <si>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</si>
  <si>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</si>
  <si>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</si>
  <si>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</si>
  <si>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</si>
  <si>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</si>
  <si>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</si>
  <si>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</si>
  <si>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</si>
  <si>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</si>
  <si>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</si>
  <si>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</si>
  <si>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</si>
  <si>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</si>
  <si>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</si>
  <si>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</si>
  <si>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</si>
  <si>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</si>
  <si>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</si>
  <si>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</si>
  <si>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</si>
  <si>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</si>
  <si>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"Параходство Българско речно плаване" АД</t>
  </si>
  <si>
    <t>консолидиран</t>
  </si>
  <si>
    <t>Г. Петрова</t>
  </si>
  <si>
    <t>инж. Д. Кочанов</t>
  </si>
  <si>
    <t>1.ИНТЕРЛИХТЕР-БУДАПЕЩА</t>
  </si>
  <si>
    <t>2010 година</t>
  </si>
  <si>
    <t>Дата на съставяне: 30.04.2011 г.</t>
  </si>
  <si>
    <t>30.04.2011 г.</t>
  </si>
  <si>
    <t xml:space="preserve">Дата на съставяне: 30.04.2011 г.                                    </t>
  </si>
  <si>
    <t xml:space="preserve">Дата  на съставяне: 30.04.2011 г.                                                                                                                            </t>
  </si>
  <si>
    <t xml:space="preserve">Дата на съставяне: 30.04.2011г.                  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</si>
</sst>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827183719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866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18197</v>
      </c>
      <c r="D11" s="205">
        <v>18197</v>
      </c>
      <c r="E11" s="293" t="s">
        <v>22</v>
      </c>
      <c r="F11" s="298" t="s">
        <v>23</v>
      </c>
      <c r="G11" s="206">
        <v>35709</v>
      </c>
      <c r="H11" s="206">
        <v>35709</v>
      </c>
    </row>
    <row r="12" spans="1:8" ht="15">
      <c r="A12" s="291" t="s">
        <v>24</v>
      </c>
      <c r="B12" s="297" t="s">
        <v>25</v>
      </c>
      <c r="C12" s="205">
        <v>4210</v>
      </c>
      <c r="D12" s="205">
        <v>4369</v>
      </c>
      <c r="E12" s="293" t="s">
        <v>26</v>
      </c>
      <c r="F12" s="298" t="s">
        <v>27</v>
      </c>
      <c r="G12" s="207">
        <v>35709</v>
      </c>
      <c r="H12" s="207">
        <v>35709</v>
      </c>
    </row>
    <row r="13" spans="1:8" ht="15">
      <c r="A13" s="291" t="s">
        <v>28</v>
      </c>
      <c r="B13" s="297" t="s">
        <v>29</v>
      </c>
      <c r="C13" s="205">
        <v>4110</v>
      </c>
      <c r="D13" s="205">
        <v>4316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3646</v>
      </c>
      <c r="D14" s="205">
        <v>3797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44535</v>
      </c>
      <c r="D15" s="205">
        <v>31218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47</v>
      </c>
      <c r="D16" s="205">
        <v>51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1875</v>
      </c>
      <c r="D17" s="205">
        <v>12785</v>
      </c>
      <c r="E17" s="299" t="s">
        <v>46</v>
      </c>
      <c r="F17" s="301" t="s">
        <v>47</v>
      </c>
      <c r="G17" s="208">
        <f>G11+G14+G15+G16</f>
        <v>35709</v>
      </c>
      <c r="H17" s="208">
        <f>H11+H14+H15+H16</f>
        <v>35709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76620</v>
      </c>
      <c r="D19" s="209">
        <f>SUM(D11:D18)</f>
        <v>74733</v>
      </c>
      <c r="E19" s="293" t="s">
        <v>53</v>
      </c>
      <c r="F19" s="298" t="s">
        <v>54</v>
      </c>
      <c r="G19" s="206">
        <v>9403</v>
      </c>
      <c r="H19" s="206">
        <v>9403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16814</v>
      </c>
      <c r="H21" s="210">
        <f>SUM(H22:H24)</f>
        <v>13681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3786</v>
      </c>
      <c r="H22" s="206">
        <v>3533</v>
      </c>
    </row>
    <row r="23" spans="1:13" ht="15">
      <c r="A23" s="291" t="s">
        <v>66</v>
      </c>
      <c r="B23" s="297" t="s">
        <v>67</v>
      </c>
      <c r="C23" s="205">
        <v>99</v>
      </c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77</v>
      </c>
      <c r="D24" s="205">
        <v>106</v>
      </c>
      <c r="E24" s="293" t="s">
        <v>72</v>
      </c>
      <c r="F24" s="298" t="s">
        <v>73</v>
      </c>
      <c r="G24" s="206">
        <v>13028</v>
      </c>
      <c r="H24" s="206">
        <v>10148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26217</v>
      </c>
      <c r="H25" s="208">
        <f>H19+H20+H21</f>
        <v>23084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176</v>
      </c>
      <c r="D27" s="209">
        <f>SUM(D23:D26)</f>
        <v>106</v>
      </c>
      <c r="E27" s="309" t="s">
        <v>83</v>
      </c>
      <c r="F27" s="298" t="s">
        <v>84</v>
      </c>
      <c r="G27" s="208">
        <f>SUM(G28:G30)</f>
        <v>4001</v>
      </c>
      <c r="H27" s="208">
        <f>SUM(H28:H30)</f>
        <v>2894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4001</v>
      </c>
      <c r="H28" s="206">
        <v>2894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2288</v>
      </c>
      <c r="H31" s="206">
        <v>4239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6289</v>
      </c>
      <c r="H33" s="208">
        <f>H27+H31+H32</f>
        <v>7133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17</v>
      </c>
      <c r="D34" s="209">
        <f>SUM(D35:D38)</f>
        <v>17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68215</v>
      </c>
      <c r="H36" s="208">
        <f>H25+H17+H33</f>
        <v>65926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17</v>
      </c>
      <c r="D38" s="205">
        <v>17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>
        <v>3340</v>
      </c>
      <c r="H39" s="212">
        <v>2614</v>
      </c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>
        <v>1423</v>
      </c>
      <c r="H43" s="206">
        <v>1433</v>
      </c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225</v>
      </c>
      <c r="H44" s="206">
        <v>325</v>
      </c>
    </row>
    <row r="45" spans="1:15" ht="15">
      <c r="A45" s="291" t="s">
        <v>136</v>
      </c>
      <c r="B45" s="305" t="s">
        <v>137</v>
      </c>
      <c r="C45" s="209">
        <f>C34+C39+C44</f>
        <v>17</v>
      </c>
      <c r="D45" s="209">
        <f>D34+D39+D44</f>
        <v>17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6835</v>
      </c>
      <c r="H48" s="206">
        <v>8303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8483</v>
      </c>
      <c r="H49" s="208">
        <f>SUM(H43:H48)</f>
        <v>10061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>
        <v>39</v>
      </c>
      <c r="H52" s="206">
        <v>50</v>
      </c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1358</v>
      </c>
      <c r="H53" s="206">
        <v>1303</v>
      </c>
    </row>
    <row r="54" spans="1:8" ht="15">
      <c r="A54" s="291" t="s">
        <v>166</v>
      </c>
      <c r="B54" s="305" t="s">
        <v>167</v>
      </c>
      <c r="C54" s="205">
        <v>286</v>
      </c>
      <c r="D54" s="205">
        <v>240</v>
      </c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77099</v>
      </c>
      <c r="D55" s="209">
        <f>D19+D20+D21+D27+D32+D45+D51+D53+D54</f>
        <v>75096</v>
      </c>
      <c r="E55" s="293" t="s">
        <v>172</v>
      </c>
      <c r="F55" s="317" t="s">
        <v>173</v>
      </c>
      <c r="G55" s="208">
        <f>G49+G51+G52+G53+G54</f>
        <v>9880</v>
      </c>
      <c r="H55" s="208">
        <f>H49+H51+H52+H53+H54</f>
        <v>11414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2066</v>
      </c>
      <c r="D58" s="205">
        <v>1729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29</v>
      </c>
      <c r="D59" s="205">
        <v>70</v>
      </c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>
        <v>29</v>
      </c>
      <c r="D60" s="205">
        <v>29</v>
      </c>
      <c r="E60" s="293" t="s">
        <v>185</v>
      </c>
      <c r="F60" s="298" t="s">
        <v>186</v>
      </c>
      <c r="G60" s="206">
        <v>1634</v>
      </c>
      <c r="H60" s="206">
        <v>2111</v>
      </c>
    </row>
    <row r="61" spans="1:18" ht="15">
      <c r="A61" s="291" t="s">
        <v>187</v>
      </c>
      <c r="B61" s="300" t="s">
        <v>188</v>
      </c>
      <c r="C61" s="205">
        <v>104</v>
      </c>
      <c r="D61" s="205">
        <v>119</v>
      </c>
      <c r="E61" s="299" t="s">
        <v>189</v>
      </c>
      <c r="F61" s="328" t="s">
        <v>190</v>
      </c>
      <c r="G61" s="208">
        <f>SUM(G62:G68)</f>
        <v>10536</v>
      </c>
      <c r="H61" s="208">
        <f>SUM(H62:H68)</f>
        <v>6772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735</v>
      </c>
      <c r="H62" s="206">
        <v>312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2228</v>
      </c>
      <c r="D64" s="209">
        <f>SUM(D58:D63)</f>
        <v>1947</v>
      </c>
      <c r="E64" s="293" t="s">
        <v>200</v>
      </c>
      <c r="F64" s="298" t="s">
        <v>201</v>
      </c>
      <c r="G64" s="206">
        <v>6267</v>
      </c>
      <c r="H64" s="206">
        <v>3723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256</v>
      </c>
      <c r="H65" s="206">
        <v>34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2527</v>
      </c>
      <c r="H66" s="206">
        <v>2053</v>
      </c>
    </row>
    <row r="67" spans="1:8" ht="15">
      <c r="A67" s="291" t="s">
        <v>207</v>
      </c>
      <c r="B67" s="297" t="s">
        <v>208</v>
      </c>
      <c r="C67" s="205">
        <v>196</v>
      </c>
      <c r="D67" s="205">
        <v>38</v>
      </c>
      <c r="E67" s="293" t="s">
        <v>209</v>
      </c>
      <c r="F67" s="298" t="s">
        <v>210</v>
      </c>
      <c r="G67" s="206">
        <v>582</v>
      </c>
      <c r="H67" s="206">
        <v>540</v>
      </c>
    </row>
    <row r="68" spans="1:8" ht="15">
      <c r="A68" s="291" t="s">
        <v>211</v>
      </c>
      <c r="B68" s="297" t="s">
        <v>212</v>
      </c>
      <c r="C68" s="205">
        <v>3970</v>
      </c>
      <c r="D68" s="205">
        <v>3197</v>
      </c>
      <c r="E68" s="293" t="s">
        <v>213</v>
      </c>
      <c r="F68" s="298" t="s">
        <v>214</v>
      </c>
      <c r="G68" s="206">
        <v>169</v>
      </c>
      <c r="H68" s="206">
        <v>110</v>
      </c>
    </row>
    <row r="69" spans="1:8" ht="15">
      <c r="A69" s="291" t="s">
        <v>215</v>
      </c>
      <c r="B69" s="297" t="s">
        <v>216</v>
      </c>
      <c r="C69" s="205">
        <v>2436</v>
      </c>
      <c r="D69" s="205">
        <v>2404</v>
      </c>
      <c r="E69" s="307" t="s">
        <v>78</v>
      </c>
      <c r="F69" s="298" t="s">
        <v>217</v>
      </c>
      <c r="G69" s="206">
        <v>108</v>
      </c>
      <c r="H69" s="206">
        <v>110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579</v>
      </c>
      <c r="D71" s="205">
        <v>292</v>
      </c>
      <c r="E71" s="309" t="s">
        <v>46</v>
      </c>
      <c r="F71" s="329" t="s">
        <v>224</v>
      </c>
      <c r="G71" s="215">
        <f>G59+G60+G61+G69+G70</f>
        <v>12278</v>
      </c>
      <c r="H71" s="215">
        <f>H59+H60+H61+H69+H70</f>
        <v>8993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760</v>
      </c>
      <c r="D72" s="205">
        <v>410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298</v>
      </c>
      <c r="D74" s="205">
        <v>220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8239</v>
      </c>
      <c r="D75" s="209">
        <f>SUM(D67:D74)</f>
        <v>6561</v>
      </c>
      <c r="E75" s="307" t="s">
        <v>160</v>
      </c>
      <c r="F75" s="301" t="s">
        <v>234</v>
      </c>
      <c r="G75" s="206">
        <v>11</v>
      </c>
      <c r="H75" s="206">
        <v>11</v>
      </c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5</v>
      </c>
      <c r="D78" s="209">
        <f>SUM(D79:D81)</f>
        <v>7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12289</v>
      </c>
      <c r="H79" s="216">
        <f>H71+H74+H75+H76</f>
        <v>9004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>
        <v>5</v>
      </c>
      <c r="D81" s="205">
        <v>7</v>
      </c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5</v>
      </c>
      <c r="D84" s="209">
        <f>D83+D82+D78</f>
        <v>7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110</v>
      </c>
      <c r="D87" s="205">
        <v>261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5047</v>
      </c>
      <c r="D88" s="205">
        <v>5086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996</v>
      </c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6153</v>
      </c>
      <c r="D91" s="209">
        <f>SUM(D87:D90)</f>
        <v>5347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16625</v>
      </c>
      <c r="D93" s="209">
        <f>D64+D75+D84+D91+D92</f>
        <v>13862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93724</v>
      </c>
      <c r="D94" s="218">
        <f>D93+D55</f>
        <v>88958</v>
      </c>
      <c r="E94" s="558" t="s">
        <v>270</v>
      </c>
      <c r="F94" s="345" t="s">
        <v>271</v>
      </c>
      <c r="G94" s="219">
        <f>G36+G39+G55+G79</f>
        <v>93724</v>
      </c>
      <c r="H94" s="219">
        <f>H36+H39+H55+H79</f>
        <v>88958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1" t="s">
        <v>381</v>
      </c>
      <c r="D98" s="601"/>
      <c r="E98" s="601"/>
      <c r="F98" s="224"/>
      <c r="G98" s="225"/>
      <c r="H98" s="226"/>
      <c r="M98" s="211"/>
    </row>
    <row r="99" spans="3:8" ht="15">
      <c r="C99" s="78"/>
      <c r="D99" s="1" t="s">
        <v>863</v>
      </c>
      <c r="E99" s="78"/>
      <c r="F99" s="224"/>
      <c r="G99" s="225"/>
      <c r="H99" s="226"/>
    </row>
    <row r="100" spans="1:5" ht="15">
      <c r="A100" s="227"/>
      <c r="B100" s="227"/>
      <c r="C100" s="601" t="s">
        <v>781</v>
      </c>
      <c r="D100" s="602"/>
      <c r="E100" s="602"/>
    </row>
    <row r="101" ht="25.5">
      <c r="D101" s="223" t="s">
        <v>864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7">
      <selection activeCell="C41" sqref="C4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"Параходство Българско речно плаване" АД</v>
      </c>
      <c r="F2" s="598" t="s">
        <v>2</v>
      </c>
      <c r="G2" s="598"/>
      <c r="H2" s="353">
        <f>'справка №1-БАЛАНС'!H3</f>
        <v>827183719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2010 година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15200</v>
      </c>
      <c r="D9" s="79">
        <v>14787</v>
      </c>
      <c r="E9" s="363" t="s">
        <v>283</v>
      </c>
      <c r="F9" s="365" t="s">
        <v>284</v>
      </c>
      <c r="G9" s="87">
        <v>2729</v>
      </c>
      <c r="H9" s="87">
        <v>4058</v>
      </c>
    </row>
    <row r="10" spans="1:8" ht="12">
      <c r="A10" s="363" t="s">
        <v>285</v>
      </c>
      <c r="B10" s="364" t="s">
        <v>286</v>
      </c>
      <c r="C10" s="79">
        <v>8196</v>
      </c>
      <c r="D10" s="79">
        <v>9564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1802</v>
      </c>
      <c r="D11" s="79">
        <v>2001</v>
      </c>
      <c r="E11" s="366" t="s">
        <v>291</v>
      </c>
      <c r="F11" s="365" t="s">
        <v>292</v>
      </c>
      <c r="G11" s="87">
        <v>35202</v>
      </c>
      <c r="H11" s="87">
        <v>37113</v>
      </c>
    </row>
    <row r="12" spans="1:8" ht="12">
      <c r="A12" s="363" t="s">
        <v>293</v>
      </c>
      <c r="B12" s="364" t="s">
        <v>294</v>
      </c>
      <c r="C12" s="79">
        <v>4951</v>
      </c>
      <c r="D12" s="79">
        <v>5571</v>
      </c>
      <c r="E12" s="366" t="s">
        <v>78</v>
      </c>
      <c r="F12" s="365" t="s">
        <v>295</v>
      </c>
      <c r="G12" s="87">
        <v>1870</v>
      </c>
      <c r="H12" s="87">
        <v>18562</v>
      </c>
    </row>
    <row r="13" spans="1:18" ht="12">
      <c r="A13" s="363" t="s">
        <v>296</v>
      </c>
      <c r="B13" s="364" t="s">
        <v>297</v>
      </c>
      <c r="C13" s="79">
        <v>1127</v>
      </c>
      <c r="D13" s="79">
        <v>1429</v>
      </c>
      <c r="E13" s="367" t="s">
        <v>51</v>
      </c>
      <c r="F13" s="368" t="s">
        <v>298</v>
      </c>
      <c r="G13" s="88">
        <f>SUM(G9:G12)</f>
        <v>39801</v>
      </c>
      <c r="H13" s="88">
        <f>SUM(H9:H12)</f>
        <v>59733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91</v>
      </c>
      <c r="D14" s="79">
        <v>14466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56</v>
      </c>
      <c r="D15" s="80">
        <v>279</v>
      </c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4352</v>
      </c>
      <c r="D16" s="80">
        <v>5826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35775</v>
      </c>
      <c r="D19" s="82">
        <f>SUM(D9:D15)+D16</f>
        <v>53923</v>
      </c>
      <c r="E19" s="373" t="s">
        <v>315</v>
      </c>
      <c r="F19" s="369" t="s">
        <v>316</v>
      </c>
      <c r="G19" s="87">
        <v>153</v>
      </c>
      <c r="H19" s="87">
        <v>74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>
        <v>2</v>
      </c>
    </row>
    <row r="22" spans="1:8" ht="24">
      <c r="A22" s="360" t="s">
        <v>322</v>
      </c>
      <c r="B22" s="375" t="s">
        <v>323</v>
      </c>
      <c r="C22" s="79">
        <v>657</v>
      </c>
      <c r="D22" s="79">
        <v>466</v>
      </c>
      <c r="E22" s="373" t="s">
        <v>324</v>
      </c>
      <c r="F22" s="369" t="s">
        <v>325</v>
      </c>
      <c r="G22" s="87">
        <v>418</v>
      </c>
      <c r="H22" s="87">
        <v>138</v>
      </c>
    </row>
    <row r="23" spans="1:8" ht="24">
      <c r="A23" s="363" t="s">
        <v>326</v>
      </c>
      <c r="B23" s="375" t="s">
        <v>327</v>
      </c>
      <c r="C23" s="79">
        <v>2</v>
      </c>
      <c r="D23" s="79">
        <v>3</v>
      </c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467</v>
      </c>
      <c r="D24" s="79">
        <v>145</v>
      </c>
      <c r="E24" s="367" t="s">
        <v>103</v>
      </c>
      <c r="F24" s="370" t="s">
        <v>332</v>
      </c>
      <c r="G24" s="88">
        <f>SUM(G19:G23)</f>
        <v>571</v>
      </c>
      <c r="H24" s="88">
        <f>SUM(H19:H23)</f>
        <v>214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135</v>
      </c>
      <c r="D25" s="79">
        <v>118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1261</v>
      </c>
      <c r="D26" s="82">
        <f>SUM(D22:D25)</f>
        <v>732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37036</v>
      </c>
      <c r="D28" s="83">
        <f>D26+D19</f>
        <v>54655</v>
      </c>
      <c r="E28" s="174" t="s">
        <v>337</v>
      </c>
      <c r="F28" s="370" t="s">
        <v>338</v>
      </c>
      <c r="G28" s="88">
        <f>G13+G15+G24</f>
        <v>40372</v>
      </c>
      <c r="H28" s="88">
        <f>H13+H15+H24</f>
        <v>59947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3336</v>
      </c>
      <c r="D30" s="83">
        <f>IF((H28-D28)&gt;0,H28-D28,0)</f>
        <v>5292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37036</v>
      </c>
      <c r="D33" s="82">
        <f>D28-D31+D32</f>
        <v>54655</v>
      </c>
      <c r="E33" s="174" t="s">
        <v>351</v>
      </c>
      <c r="F33" s="370" t="s">
        <v>352</v>
      </c>
      <c r="G33" s="90">
        <f>G32-G31+G28</f>
        <v>40372</v>
      </c>
      <c r="H33" s="90">
        <f>H32-H31+H28</f>
        <v>59947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3336</v>
      </c>
      <c r="D34" s="83">
        <f>IF((H33-D33)&gt;0,H33-D33,0)</f>
        <v>5292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332</v>
      </c>
      <c r="D35" s="82">
        <f>D36+D37+D38</f>
        <v>564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>
        <v>324</v>
      </c>
      <c r="D36" s="79">
        <v>440</v>
      </c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8</v>
      </c>
      <c r="D37" s="537">
        <v>124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3004</v>
      </c>
      <c r="D39" s="570">
        <f>+IF((H33-D33-D35)&gt;0,H33-D33-D35,0)</f>
        <v>4728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>
        <v>716</v>
      </c>
      <c r="D40" s="84">
        <v>489</v>
      </c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2288</v>
      </c>
      <c r="D41" s="85">
        <f>IF(H39=0,IF(D39-D40&gt;0,D39-D40+H40,0),IF(H39-H40&lt;0,H40-H39+D39,0))</f>
        <v>4239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40372</v>
      </c>
      <c r="D42" s="86">
        <f>D33+D35+D39</f>
        <v>59947</v>
      </c>
      <c r="E42" s="177" t="s">
        <v>378</v>
      </c>
      <c r="F42" s="178" t="s">
        <v>379</v>
      </c>
      <c r="G42" s="90">
        <f>G39+G33</f>
        <v>40372</v>
      </c>
      <c r="H42" s="90">
        <f>H39+H33</f>
        <v>59947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 t="s">
        <v>868</v>
      </c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5">
      <c r="A45" s="31"/>
      <c r="B45" s="535"/>
      <c r="C45" s="531"/>
      <c r="D45" s="1" t="s">
        <v>863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/>
      <c r="E46" s="604"/>
      <c r="F46" s="604"/>
      <c r="G46" s="604"/>
      <c r="H46" s="604"/>
    </row>
    <row r="47" spans="1:8" ht="25.5">
      <c r="A47" s="29"/>
      <c r="B47" s="530"/>
      <c r="C47" s="531"/>
      <c r="D47" s="223" t="s">
        <v>864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C43" sqref="C43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36">
      <c r="A4" s="533" t="s">
        <v>383</v>
      </c>
      <c r="B4" s="533" t="str">
        <f>'справка №1-БАЛАНС'!E3</f>
        <v>"Параходство Българско речно плаване" АД</v>
      </c>
      <c r="C4" s="397" t="s">
        <v>2</v>
      </c>
      <c r="D4" s="353">
        <f>'справка №1-БАЛАНС'!H3</f>
        <v>827183719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2010 година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36856</v>
      </c>
      <c r="D10" s="92">
        <v>42331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-22210</v>
      </c>
      <c r="D11" s="92">
        <v>-29308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-8296</v>
      </c>
      <c r="D13" s="92">
        <v>-9847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603</v>
      </c>
      <c r="D14" s="92">
        <v>-54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-203</v>
      </c>
      <c r="D15" s="92">
        <v>-866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-41</v>
      </c>
      <c r="D18" s="92">
        <v>-6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-307</v>
      </c>
      <c r="D19" s="92">
        <v>-296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6402</v>
      </c>
      <c r="D20" s="93">
        <f>SUM(D10:D19)</f>
        <v>1954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-3472</v>
      </c>
      <c r="D22" s="92">
        <v>-25323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590</v>
      </c>
      <c r="D23" s="92">
        <v>9779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>
        <v>-596</v>
      </c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>
        <v>20</v>
      </c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>
        <v>140</v>
      </c>
      <c r="D26" s="92">
        <v>71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>
        <v>-382</v>
      </c>
      <c r="D31" s="92">
        <v>-726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-3700</v>
      </c>
      <c r="D32" s="93">
        <f>SUM(D22:D31)</f>
        <v>-16199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>
        <v>45</v>
      </c>
      <c r="D34" s="92">
        <v>16200</v>
      </c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883</v>
      </c>
      <c r="D36" s="92">
        <v>1467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-664</v>
      </c>
      <c r="D37" s="92">
        <v>-751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-1476</v>
      </c>
      <c r="D38" s="92">
        <v>-519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>
        <v>-37</v>
      </c>
      <c r="D40" s="92">
        <v>-107</v>
      </c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-647</v>
      </c>
      <c r="D41" s="92">
        <v>-334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-1896</v>
      </c>
      <c r="D42" s="93">
        <f>SUM(D34:D41)</f>
        <v>15956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806</v>
      </c>
      <c r="D43" s="93">
        <f>D42+D32+D20</f>
        <v>1711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5347</v>
      </c>
      <c r="D44" s="184">
        <v>3636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6153</v>
      </c>
      <c r="D45" s="93">
        <f>D44+D43</f>
        <v>5347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5157</v>
      </c>
      <c r="D46" s="94">
        <v>5347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996</v>
      </c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869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5">
      <c r="A51" s="546"/>
      <c r="B51" s="546"/>
      <c r="C51" s="1" t="s">
        <v>863</v>
      </c>
      <c r="D51" s="542"/>
      <c r="G51" s="186"/>
      <c r="H51" s="186"/>
    </row>
    <row r="52" spans="1:8" ht="12">
      <c r="A52" s="546"/>
      <c r="B52" s="544" t="s">
        <v>781</v>
      </c>
      <c r="C52" s="599"/>
      <c r="D52" s="599"/>
      <c r="G52" s="186"/>
      <c r="H52" s="186"/>
    </row>
    <row r="53" spans="1:8" ht="12.75">
      <c r="A53" s="546"/>
      <c r="B53" s="546"/>
      <c r="C53" s="223" t="s">
        <v>864</v>
      </c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L32" sqref="L32:M32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"Параходство Българско речно плаване"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827183719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2010 година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35709</v>
      </c>
      <c r="D11" s="96">
        <f>'справка №1-БАЛАНС'!H19</f>
        <v>9403</v>
      </c>
      <c r="E11" s="96">
        <f>'справка №1-БАЛАНС'!H20</f>
        <v>0</v>
      </c>
      <c r="F11" s="96">
        <f>'справка №1-БАЛАНС'!H22</f>
        <v>3533</v>
      </c>
      <c r="G11" s="96">
        <f>'справка №1-БАЛАНС'!H23</f>
        <v>0</v>
      </c>
      <c r="H11" s="98">
        <v>10148</v>
      </c>
      <c r="I11" s="96">
        <f>'справка №1-БАЛАНС'!H28+'справка №1-БАЛАНС'!H31</f>
        <v>7133</v>
      </c>
      <c r="J11" s="96">
        <f>'справка №1-БАЛАНС'!H29+'справка №1-БАЛАНС'!H32</f>
        <v>0</v>
      </c>
      <c r="K11" s="98"/>
      <c r="L11" s="424">
        <f>SUM(C11:K11)</f>
        <v>65926</v>
      </c>
      <c r="M11" s="96">
        <f>'справка №1-БАЛАНС'!H39</f>
        <v>2614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35709</v>
      </c>
      <c r="D15" s="99">
        <f aca="true" t="shared" si="2" ref="D15:M15">D11+D12</f>
        <v>9403</v>
      </c>
      <c r="E15" s="99">
        <f t="shared" si="2"/>
        <v>0</v>
      </c>
      <c r="F15" s="99">
        <f t="shared" si="2"/>
        <v>3533</v>
      </c>
      <c r="G15" s="99">
        <f t="shared" si="2"/>
        <v>0</v>
      </c>
      <c r="H15" s="99">
        <f t="shared" si="2"/>
        <v>10148</v>
      </c>
      <c r="I15" s="99">
        <f t="shared" si="2"/>
        <v>7133</v>
      </c>
      <c r="J15" s="99">
        <f t="shared" si="2"/>
        <v>0</v>
      </c>
      <c r="K15" s="99">
        <f t="shared" si="2"/>
        <v>0</v>
      </c>
      <c r="L15" s="424">
        <f t="shared" si="1"/>
        <v>65926</v>
      </c>
      <c r="M15" s="99">
        <f t="shared" si="2"/>
        <v>2614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2288</v>
      </c>
      <c r="J16" s="425">
        <f>+'справка №1-БАЛАНС'!G32</f>
        <v>0</v>
      </c>
      <c r="K16" s="98"/>
      <c r="L16" s="424">
        <f t="shared" si="1"/>
        <v>2288</v>
      </c>
      <c r="M16" s="98">
        <v>716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253</v>
      </c>
      <c r="G17" s="100">
        <f t="shared" si="3"/>
        <v>0</v>
      </c>
      <c r="H17" s="100">
        <f t="shared" si="3"/>
        <v>3154</v>
      </c>
      <c r="I17" s="100">
        <f t="shared" si="3"/>
        <v>-3407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-35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>
        <v>-35</v>
      </c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>
        <v>253</v>
      </c>
      <c r="G19" s="98"/>
      <c r="H19" s="98">
        <v>3154</v>
      </c>
      <c r="I19" s="98">
        <v>-3407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>
        <v>-274</v>
      </c>
      <c r="I28" s="98">
        <v>275</v>
      </c>
      <c r="J28" s="98"/>
      <c r="K28" s="98"/>
      <c r="L28" s="424">
        <f t="shared" si="1"/>
        <v>1</v>
      </c>
      <c r="M28" s="98">
        <v>45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35709</v>
      </c>
      <c r="D29" s="97">
        <f aca="true" t="shared" si="6" ref="D29:M29">D17+D20+D21+D24+D28+D27+D15+D16</f>
        <v>9403</v>
      </c>
      <c r="E29" s="97">
        <f t="shared" si="6"/>
        <v>0</v>
      </c>
      <c r="F29" s="97">
        <f t="shared" si="6"/>
        <v>3786</v>
      </c>
      <c r="G29" s="97">
        <f t="shared" si="6"/>
        <v>0</v>
      </c>
      <c r="H29" s="97">
        <f t="shared" si="6"/>
        <v>13028</v>
      </c>
      <c r="I29" s="97">
        <f t="shared" si="6"/>
        <v>6289</v>
      </c>
      <c r="J29" s="97">
        <f t="shared" si="6"/>
        <v>0</v>
      </c>
      <c r="K29" s="97">
        <f t="shared" si="6"/>
        <v>0</v>
      </c>
      <c r="L29" s="424">
        <f t="shared" si="1"/>
        <v>68215</v>
      </c>
      <c r="M29" s="97">
        <f t="shared" si="6"/>
        <v>3340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35709</v>
      </c>
      <c r="D32" s="97">
        <f t="shared" si="7"/>
        <v>9403</v>
      </c>
      <c r="E32" s="97">
        <f t="shared" si="7"/>
        <v>0</v>
      </c>
      <c r="F32" s="97">
        <f t="shared" si="7"/>
        <v>3786</v>
      </c>
      <c r="G32" s="97">
        <f t="shared" si="7"/>
        <v>0</v>
      </c>
      <c r="H32" s="97">
        <f t="shared" si="7"/>
        <v>13028</v>
      </c>
      <c r="I32" s="97">
        <f t="shared" si="7"/>
        <v>6289</v>
      </c>
      <c r="J32" s="97">
        <f t="shared" si="7"/>
        <v>0</v>
      </c>
      <c r="K32" s="97">
        <f t="shared" si="7"/>
        <v>0</v>
      </c>
      <c r="L32" s="424">
        <f t="shared" si="1"/>
        <v>68215</v>
      </c>
      <c r="M32" s="97">
        <f>M29+M30+M31</f>
        <v>3340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870</v>
      </c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25.5">
      <c r="A36" s="430"/>
      <c r="B36" s="431"/>
      <c r="C36" s="432"/>
      <c r="D36" s="432"/>
      <c r="E36" s="1" t="s">
        <v>863</v>
      </c>
      <c r="F36" s="432"/>
      <c r="G36" s="432"/>
      <c r="H36" s="432"/>
      <c r="I36" s="432"/>
      <c r="J36" s="432"/>
      <c r="K36" s="432"/>
      <c r="L36" s="223" t="s">
        <v>864</v>
      </c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A1" sqref="A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5"/>
      <c r="D2" s="585"/>
      <c r="E2" s="606" t="str">
        <f>'справка №1-БАЛАНС'!E3</f>
        <v>"Параходство Българско речно плаване"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827183719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2010 година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 t="str">
        <f>'справка №1-БАЛАНС'!H4</f>
        <v> </v>
      </c>
      <c r="Q3" s="625"/>
      <c r="R3" s="354"/>
    </row>
    <row r="4" spans="1:18" ht="12.75">
      <c r="A4" s="436" t="s">
        <v>523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11" t="s">
        <v>463</v>
      </c>
      <c r="B5" s="612"/>
      <c r="C5" s="615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20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20" t="s">
        <v>529</v>
      </c>
      <c r="R5" s="620" t="s">
        <v>530</v>
      </c>
    </row>
    <row r="6" spans="1:18" s="44" customFormat="1" ht="48">
      <c r="A6" s="613"/>
      <c r="B6" s="614"/>
      <c r="C6" s="616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21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21"/>
      <c r="R6" s="621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18197</v>
      </c>
      <c r="E9" s="243"/>
      <c r="F9" s="243"/>
      <c r="G9" s="113">
        <f>D9+E9-F9</f>
        <v>18197</v>
      </c>
      <c r="H9" s="103"/>
      <c r="I9" s="103"/>
      <c r="J9" s="113">
        <f>G9+H9-I9</f>
        <v>18197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18197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5020</v>
      </c>
      <c r="E10" s="243">
        <v>5</v>
      </c>
      <c r="F10" s="243">
        <v>21</v>
      </c>
      <c r="G10" s="113">
        <f aca="true" t="shared" si="2" ref="G10:G39">D10+E10-F10</f>
        <v>5004</v>
      </c>
      <c r="H10" s="103"/>
      <c r="I10" s="103"/>
      <c r="J10" s="113">
        <f aca="true" t="shared" si="3" ref="J10:J39">G10+H10-I10</f>
        <v>5004</v>
      </c>
      <c r="K10" s="103">
        <v>651</v>
      </c>
      <c r="L10" s="103">
        <v>150</v>
      </c>
      <c r="M10" s="103">
        <v>7</v>
      </c>
      <c r="N10" s="113">
        <f aca="true" t="shared" si="4" ref="N10:N39">K10+L10-M10</f>
        <v>794</v>
      </c>
      <c r="O10" s="103"/>
      <c r="P10" s="103"/>
      <c r="Q10" s="113">
        <f t="shared" si="0"/>
        <v>794</v>
      </c>
      <c r="R10" s="113">
        <f t="shared" si="1"/>
        <v>4210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5412</v>
      </c>
      <c r="E11" s="243">
        <v>69</v>
      </c>
      <c r="F11" s="243">
        <v>3</v>
      </c>
      <c r="G11" s="113">
        <f t="shared" si="2"/>
        <v>5478</v>
      </c>
      <c r="H11" s="103"/>
      <c r="I11" s="103"/>
      <c r="J11" s="113">
        <f t="shared" si="3"/>
        <v>5478</v>
      </c>
      <c r="K11" s="103">
        <v>1096</v>
      </c>
      <c r="L11" s="103">
        <v>275</v>
      </c>
      <c r="M11" s="103">
        <v>3</v>
      </c>
      <c r="N11" s="113">
        <f t="shared" si="4"/>
        <v>1368</v>
      </c>
      <c r="O11" s="103"/>
      <c r="P11" s="103"/>
      <c r="Q11" s="113">
        <f t="shared" si="0"/>
        <v>1368</v>
      </c>
      <c r="R11" s="113">
        <f t="shared" si="1"/>
        <v>4110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4366</v>
      </c>
      <c r="E12" s="243">
        <v>39</v>
      </c>
      <c r="F12" s="243">
        <v>1</v>
      </c>
      <c r="G12" s="113">
        <f t="shared" si="2"/>
        <v>4404</v>
      </c>
      <c r="H12" s="103"/>
      <c r="I12" s="103"/>
      <c r="J12" s="113">
        <f t="shared" si="3"/>
        <v>4404</v>
      </c>
      <c r="K12" s="103">
        <v>569</v>
      </c>
      <c r="L12" s="103">
        <v>190</v>
      </c>
      <c r="M12" s="103">
        <v>1</v>
      </c>
      <c r="N12" s="113">
        <f t="shared" si="4"/>
        <v>758</v>
      </c>
      <c r="O12" s="103"/>
      <c r="P12" s="103"/>
      <c r="Q12" s="113">
        <f t="shared" si="0"/>
        <v>758</v>
      </c>
      <c r="R12" s="113">
        <f t="shared" si="1"/>
        <v>3646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45811</v>
      </c>
      <c r="E13" s="243">
        <v>14640</v>
      </c>
      <c r="F13" s="243">
        <v>293</v>
      </c>
      <c r="G13" s="113">
        <f t="shared" si="2"/>
        <v>60158</v>
      </c>
      <c r="H13" s="103"/>
      <c r="I13" s="103"/>
      <c r="J13" s="113">
        <f t="shared" si="3"/>
        <v>60158</v>
      </c>
      <c r="K13" s="103">
        <v>14593</v>
      </c>
      <c r="L13" s="103">
        <v>1121</v>
      </c>
      <c r="M13" s="103">
        <v>91</v>
      </c>
      <c r="N13" s="113">
        <f t="shared" si="4"/>
        <v>15623</v>
      </c>
      <c r="O13" s="103"/>
      <c r="P13" s="103"/>
      <c r="Q13" s="113">
        <f t="shared" si="0"/>
        <v>15623</v>
      </c>
      <c r="R13" s="113">
        <f t="shared" si="1"/>
        <v>44535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420</v>
      </c>
      <c r="E14" s="243">
        <v>31</v>
      </c>
      <c r="F14" s="243">
        <v>1</v>
      </c>
      <c r="G14" s="113">
        <f t="shared" si="2"/>
        <v>450</v>
      </c>
      <c r="H14" s="103"/>
      <c r="I14" s="103"/>
      <c r="J14" s="113">
        <f t="shared" si="3"/>
        <v>450</v>
      </c>
      <c r="K14" s="103">
        <v>369</v>
      </c>
      <c r="L14" s="103">
        <v>35</v>
      </c>
      <c r="M14" s="103">
        <v>1</v>
      </c>
      <c r="N14" s="113">
        <f t="shared" si="4"/>
        <v>403</v>
      </c>
      <c r="O14" s="103"/>
      <c r="P14" s="103"/>
      <c r="Q14" s="113">
        <f t="shared" si="0"/>
        <v>403</v>
      </c>
      <c r="R14" s="113">
        <f t="shared" si="1"/>
        <v>47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>
        <v>12785</v>
      </c>
      <c r="E15" s="565">
        <v>3922</v>
      </c>
      <c r="F15" s="565">
        <v>14832</v>
      </c>
      <c r="G15" s="113">
        <f t="shared" si="2"/>
        <v>1875</v>
      </c>
      <c r="H15" s="566"/>
      <c r="I15" s="566"/>
      <c r="J15" s="113">
        <f t="shared" si="3"/>
        <v>1875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1875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92011</v>
      </c>
      <c r="E17" s="248">
        <f>SUM(E9:E16)</f>
        <v>18706</v>
      </c>
      <c r="F17" s="248">
        <f>SUM(F9:F16)</f>
        <v>15151</v>
      </c>
      <c r="G17" s="113">
        <f t="shared" si="2"/>
        <v>95566</v>
      </c>
      <c r="H17" s="114">
        <f>SUM(H9:H16)</f>
        <v>0</v>
      </c>
      <c r="I17" s="114">
        <f>SUM(I9:I16)</f>
        <v>0</v>
      </c>
      <c r="J17" s="113">
        <f t="shared" si="3"/>
        <v>95566</v>
      </c>
      <c r="K17" s="114">
        <f>SUM(K9:K16)</f>
        <v>17278</v>
      </c>
      <c r="L17" s="114">
        <f>SUM(L9:L16)</f>
        <v>1771</v>
      </c>
      <c r="M17" s="114">
        <f>SUM(M9:M16)</f>
        <v>103</v>
      </c>
      <c r="N17" s="113">
        <f t="shared" si="4"/>
        <v>18946</v>
      </c>
      <c r="O17" s="114">
        <f>SUM(O9:O16)</f>
        <v>0</v>
      </c>
      <c r="P17" s="114">
        <f>SUM(P9:P16)</f>
        <v>0</v>
      </c>
      <c r="Q17" s="113">
        <f t="shared" si="5"/>
        <v>18946</v>
      </c>
      <c r="R17" s="113">
        <f t="shared" si="6"/>
        <v>76620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>
        <v>100</v>
      </c>
      <c r="F21" s="243"/>
      <c r="G21" s="113">
        <f t="shared" si="2"/>
        <v>100</v>
      </c>
      <c r="H21" s="103"/>
      <c r="I21" s="103"/>
      <c r="J21" s="113">
        <f t="shared" si="3"/>
        <v>100</v>
      </c>
      <c r="K21" s="103"/>
      <c r="L21" s="103">
        <v>1</v>
      </c>
      <c r="M21" s="103"/>
      <c r="N21" s="113">
        <f t="shared" si="4"/>
        <v>1</v>
      </c>
      <c r="O21" s="103"/>
      <c r="P21" s="103"/>
      <c r="Q21" s="113">
        <f t="shared" si="5"/>
        <v>1</v>
      </c>
      <c r="R21" s="113">
        <f t="shared" si="6"/>
        <v>99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161</v>
      </c>
      <c r="E22" s="243">
        <v>1</v>
      </c>
      <c r="F22" s="243"/>
      <c r="G22" s="113">
        <f t="shared" si="2"/>
        <v>162</v>
      </c>
      <c r="H22" s="103"/>
      <c r="I22" s="103"/>
      <c r="J22" s="113">
        <f t="shared" si="3"/>
        <v>162</v>
      </c>
      <c r="K22" s="103">
        <v>55</v>
      </c>
      <c r="L22" s="103">
        <v>30</v>
      </c>
      <c r="M22" s="103"/>
      <c r="N22" s="113">
        <f t="shared" si="4"/>
        <v>85</v>
      </c>
      <c r="O22" s="103"/>
      <c r="P22" s="103"/>
      <c r="Q22" s="113">
        <f t="shared" si="5"/>
        <v>85</v>
      </c>
      <c r="R22" s="113">
        <f t="shared" si="6"/>
        <v>77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161</v>
      </c>
      <c r="E25" s="244">
        <f aca="true" t="shared" si="7" ref="E25:P25">SUM(E21:E24)</f>
        <v>101</v>
      </c>
      <c r="F25" s="244">
        <f t="shared" si="7"/>
        <v>0</v>
      </c>
      <c r="G25" s="105">
        <f t="shared" si="2"/>
        <v>262</v>
      </c>
      <c r="H25" s="104">
        <f t="shared" si="7"/>
        <v>0</v>
      </c>
      <c r="I25" s="104">
        <f t="shared" si="7"/>
        <v>0</v>
      </c>
      <c r="J25" s="105">
        <f t="shared" si="3"/>
        <v>262</v>
      </c>
      <c r="K25" s="104">
        <f t="shared" si="7"/>
        <v>55</v>
      </c>
      <c r="L25" s="104">
        <f t="shared" si="7"/>
        <v>31</v>
      </c>
      <c r="M25" s="104">
        <f t="shared" si="7"/>
        <v>0</v>
      </c>
      <c r="N25" s="105">
        <f t="shared" si="4"/>
        <v>86</v>
      </c>
      <c r="O25" s="104">
        <f t="shared" si="7"/>
        <v>0</v>
      </c>
      <c r="P25" s="104">
        <f t="shared" si="7"/>
        <v>0</v>
      </c>
      <c r="Q25" s="105">
        <f t="shared" si="5"/>
        <v>86</v>
      </c>
      <c r="R25" s="105">
        <f t="shared" si="6"/>
        <v>176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17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17</v>
      </c>
      <c r="H27" s="109">
        <f t="shared" si="8"/>
        <v>0</v>
      </c>
      <c r="I27" s="109">
        <f t="shared" si="8"/>
        <v>0</v>
      </c>
      <c r="J27" s="110">
        <f t="shared" si="3"/>
        <v>17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17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>
        <v>17</v>
      </c>
      <c r="E31" s="243"/>
      <c r="F31" s="243"/>
      <c r="G31" s="113">
        <f t="shared" si="2"/>
        <v>17</v>
      </c>
      <c r="H31" s="111"/>
      <c r="I31" s="111"/>
      <c r="J31" s="113">
        <f t="shared" si="3"/>
        <v>17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17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17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17</v>
      </c>
      <c r="H38" s="114">
        <f t="shared" si="12"/>
        <v>0</v>
      </c>
      <c r="I38" s="114">
        <f t="shared" si="12"/>
        <v>0</v>
      </c>
      <c r="J38" s="113">
        <f t="shared" si="3"/>
        <v>17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92189</v>
      </c>
      <c r="E40" s="547">
        <f>E17+E18+E19+E25+E38+E39</f>
        <v>18807</v>
      </c>
      <c r="F40" s="547">
        <f aca="true" t="shared" si="13" ref="F40:R40">F17+F18+F19+F25+F38+F39</f>
        <v>15151</v>
      </c>
      <c r="G40" s="547">
        <f t="shared" si="13"/>
        <v>95845</v>
      </c>
      <c r="H40" s="547">
        <f t="shared" si="13"/>
        <v>0</v>
      </c>
      <c r="I40" s="547">
        <f t="shared" si="13"/>
        <v>0</v>
      </c>
      <c r="J40" s="547">
        <f t="shared" si="13"/>
        <v>95845</v>
      </c>
      <c r="K40" s="547">
        <f t="shared" si="13"/>
        <v>17333</v>
      </c>
      <c r="L40" s="547">
        <f t="shared" si="13"/>
        <v>1802</v>
      </c>
      <c r="M40" s="547">
        <f t="shared" si="13"/>
        <v>103</v>
      </c>
      <c r="N40" s="547">
        <f t="shared" si="13"/>
        <v>19032</v>
      </c>
      <c r="O40" s="547">
        <f t="shared" si="13"/>
        <v>0</v>
      </c>
      <c r="P40" s="547">
        <f t="shared" si="13"/>
        <v>0</v>
      </c>
      <c r="Q40" s="547">
        <f t="shared" si="13"/>
        <v>19032</v>
      </c>
      <c r="R40" s="547">
        <f t="shared" si="13"/>
        <v>76813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871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17"/>
      <c r="L44" s="617"/>
      <c r="M44" s="617"/>
      <c r="N44" s="617"/>
      <c r="O44" s="618" t="s">
        <v>781</v>
      </c>
      <c r="P44" s="619"/>
      <c r="Q44" s="619"/>
      <c r="R44" s="619"/>
    </row>
    <row r="45" spans="1:18" ht="25.5">
      <c r="A45" s="437"/>
      <c r="B45" s="437"/>
      <c r="C45" s="437"/>
      <c r="D45" s="448"/>
      <c r="E45" s="448"/>
      <c r="F45" s="448"/>
      <c r="G45" s="437"/>
      <c r="H45" s="437"/>
      <c r="I45" s="437"/>
      <c r="J45" s="1" t="s">
        <v>863</v>
      </c>
      <c r="K45" s="437"/>
      <c r="L45" s="437"/>
      <c r="M45" s="437"/>
      <c r="N45" s="437"/>
      <c r="O45" s="437"/>
      <c r="P45" s="223" t="s">
        <v>864</v>
      </c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3">
      <selection activeCell="A1" sqref="A1:E1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"Параходство Българско речно плаване" АД</v>
      </c>
      <c r="B3" s="633"/>
      <c r="C3" s="353" t="s">
        <v>2</v>
      </c>
      <c r="E3" s="353">
        <f>'справка №1-БАЛАНС'!H3</f>
        <v>827183719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2010 година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>
        <v>286</v>
      </c>
      <c r="D21" s="153"/>
      <c r="E21" s="166">
        <f t="shared" si="0"/>
        <v>286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196</v>
      </c>
      <c r="D24" s="165">
        <f>SUM(D25:D27)</f>
        <v>196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>
        <v>29</v>
      </c>
      <c r="D26" s="153">
        <v>29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>
        <v>167</v>
      </c>
      <c r="D27" s="153">
        <v>167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3970</v>
      </c>
      <c r="D28" s="153">
        <v>3970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>
        <v>2436</v>
      </c>
      <c r="D29" s="153">
        <v>2436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>
        <v>563</v>
      </c>
      <c r="D31" s="153">
        <v>563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>
        <v>16</v>
      </c>
      <c r="D32" s="153">
        <v>16</v>
      </c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760</v>
      </c>
      <c r="D33" s="150">
        <f>SUM(D34:D37)</f>
        <v>760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30</v>
      </c>
      <c r="D34" s="153">
        <v>30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>
        <v>730</v>
      </c>
      <c r="D35" s="153">
        <v>730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298</v>
      </c>
      <c r="D38" s="150">
        <f>SUM(D39:D42)</f>
        <v>298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>
        <v>31</v>
      </c>
      <c r="D39" s="153">
        <v>31</v>
      </c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>
        <v>267</v>
      </c>
      <c r="D42" s="153">
        <v>267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8239</v>
      </c>
      <c r="D43" s="149">
        <f>D24+D28+D29+D31+D30+D32+D33+D38</f>
        <v>8239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8525</v>
      </c>
      <c r="D44" s="148">
        <f>D43+D21+D19+D9</f>
        <v>8239</v>
      </c>
      <c r="E44" s="164">
        <f>E43+E21+E19+E9</f>
        <v>286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1423</v>
      </c>
      <c r="D52" s="148">
        <f>SUM(D53:D55)</f>
        <v>0</v>
      </c>
      <c r="E52" s="165">
        <f>C52-D52</f>
        <v>1423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>
        <v>1423</v>
      </c>
      <c r="D53" s="153"/>
      <c r="E53" s="165">
        <f>C53-D53</f>
        <v>1423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225</v>
      </c>
      <c r="D56" s="148">
        <f>D57+D59</f>
        <v>0</v>
      </c>
      <c r="E56" s="165">
        <f t="shared" si="1"/>
        <v>225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>
        <v>225</v>
      </c>
      <c r="D59" s="153"/>
      <c r="E59" s="165">
        <f t="shared" si="1"/>
        <v>225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>
        <v>6835</v>
      </c>
      <c r="D64" s="153"/>
      <c r="E64" s="165">
        <f t="shared" si="1"/>
        <v>6835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>
        <v>6286</v>
      </c>
      <c r="D65" s="154"/>
      <c r="E65" s="165">
        <f t="shared" si="1"/>
        <v>6286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8483</v>
      </c>
      <c r="D66" s="148">
        <f>D52+D56+D61+D62+D63+D64</f>
        <v>0</v>
      </c>
      <c r="E66" s="165">
        <f t="shared" si="1"/>
        <v>8483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1358</v>
      </c>
      <c r="D68" s="153"/>
      <c r="E68" s="165">
        <f t="shared" si="1"/>
        <v>1358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735</v>
      </c>
      <c r="D71" s="150">
        <f>SUM(D72:D74)</f>
        <v>735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>
        <v>359</v>
      </c>
      <c r="D72" s="153">
        <v>359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>
        <v>376</v>
      </c>
      <c r="D74" s="153">
        <v>376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1634</v>
      </c>
      <c r="D80" s="148">
        <f>SUM(D81:D84)</f>
        <v>1634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>
        <v>100</v>
      </c>
      <c r="D83" s="153">
        <v>100</v>
      </c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>
        <v>1534</v>
      </c>
      <c r="D84" s="153">
        <v>1534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9801</v>
      </c>
      <c r="D85" s="149">
        <f>SUM(D86:D90)+D94</f>
        <v>9801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6267</v>
      </c>
      <c r="D87" s="153">
        <v>6267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>
        <v>256</v>
      </c>
      <c r="D88" s="153">
        <v>256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2527</v>
      </c>
      <c r="D89" s="153">
        <v>2527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169</v>
      </c>
      <c r="D90" s="148">
        <f>SUM(D91:D93)</f>
        <v>169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>
        <v>26</v>
      </c>
      <c r="D91" s="153">
        <v>26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143</v>
      </c>
      <c r="D93" s="153">
        <v>143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582</v>
      </c>
      <c r="D94" s="153">
        <v>582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108</v>
      </c>
      <c r="D95" s="153">
        <v>108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12278</v>
      </c>
      <c r="D96" s="149">
        <f>D85+D80+D75+D71+D95</f>
        <v>12278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22119</v>
      </c>
      <c r="D97" s="149">
        <f>D96+D68+D66</f>
        <v>12278</v>
      </c>
      <c r="E97" s="149">
        <f>E96+E68+E66</f>
        <v>9841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867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5">
      <c r="A110" s="477"/>
      <c r="B110" s="478"/>
      <c r="C110" s="477"/>
      <c r="D110" s="1" t="s">
        <v>863</v>
      </c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25.5">
      <c r="A112" s="434"/>
      <c r="B112" s="480"/>
      <c r="C112" s="434"/>
      <c r="D112" s="223" t="s">
        <v>864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"Параходство Българско речно плаване" АД</v>
      </c>
      <c r="D4" s="628"/>
      <c r="E4" s="628"/>
      <c r="F4" s="578"/>
      <c r="G4" s="580" t="s">
        <v>2</v>
      </c>
      <c r="H4" s="580"/>
      <c r="I4" s="589">
        <f>'справка №1-БАЛАНС'!H3</f>
        <v>827183719</v>
      </c>
    </row>
    <row r="5" spans="1:9" ht="15">
      <c r="A5" s="522" t="s">
        <v>5</v>
      </c>
      <c r="B5" s="579"/>
      <c r="C5" s="606" t="str">
        <f>'справка №1-БАЛАНС'!E5</f>
        <v>2010 година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>
        <v>167</v>
      </c>
      <c r="D19" s="141"/>
      <c r="E19" s="141"/>
      <c r="F19" s="141">
        <v>7</v>
      </c>
      <c r="G19" s="141"/>
      <c r="H19" s="141">
        <v>2</v>
      </c>
      <c r="I19" s="541">
        <f t="shared" si="0"/>
        <v>5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167</v>
      </c>
      <c r="D26" s="127">
        <f t="shared" si="2"/>
        <v>0</v>
      </c>
      <c r="E26" s="127">
        <f t="shared" si="2"/>
        <v>0</v>
      </c>
      <c r="F26" s="127">
        <f t="shared" si="2"/>
        <v>7</v>
      </c>
      <c r="G26" s="127">
        <f t="shared" si="2"/>
        <v>0</v>
      </c>
      <c r="H26" s="127">
        <f t="shared" si="2"/>
        <v>2</v>
      </c>
      <c r="I26" s="541">
        <f t="shared" si="0"/>
        <v>5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867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25.5">
      <c r="A31" s="437"/>
      <c r="B31" s="520"/>
      <c r="C31" s="437"/>
      <c r="D31" s="510"/>
      <c r="E31" s="1" t="s">
        <v>863</v>
      </c>
      <c r="F31" s="510"/>
      <c r="G31" s="510"/>
      <c r="H31" s="510"/>
      <c r="I31" s="223" t="s">
        <v>864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"Параходство Българско речно плаване" АД</v>
      </c>
      <c r="C5" s="627"/>
      <c r="D5" s="587"/>
      <c r="E5" s="353" t="s">
        <v>2</v>
      </c>
      <c r="F5" s="590">
        <f>'справка №1-БАЛАНС'!H3</f>
        <v>827183719</v>
      </c>
    </row>
    <row r="6" spans="1:13" ht="15" customHeight="1">
      <c r="A6" s="54" t="s">
        <v>822</v>
      </c>
      <c r="B6" s="606" t="str">
        <f>'справка №1-БАЛАНС'!E5</f>
        <v>2010 година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 t="s">
        <v>543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865</v>
      </c>
      <c r="B133" s="70"/>
      <c r="C133" s="550">
        <v>17</v>
      </c>
      <c r="D133" s="550"/>
      <c r="E133" s="550"/>
      <c r="F133" s="552">
        <f>C133-E133</f>
        <v>17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17</v>
      </c>
      <c r="D148" s="536"/>
      <c r="E148" s="536">
        <f>SUM(E133:E147)</f>
        <v>0</v>
      </c>
      <c r="F148" s="551">
        <f>SUM(F133:F147)</f>
        <v>17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17</v>
      </c>
      <c r="D149" s="536"/>
      <c r="E149" s="536">
        <f>E148+E131+E114+E97</f>
        <v>0</v>
      </c>
      <c r="F149" s="551">
        <f>F148+F131+F114+F97</f>
        <v>17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867</v>
      </c>
      <c r="B151" s="561"/>
      <c r="C151" s="638" t="s">
        <v>849</v>
      </c>
      <c r="D151" s="638"/>
      <c r="E151" s="638"/>
      <c r="F151" s="638"/>
    </row>
    <row r="152" spans="1:6" ht="15">
      <c r="A152" s="75"/>
      <c r="B152" s="76"/>
      <c r="C152" s="75"/>
      <c r="D152" s="1" t="s">
        <v>863</v>
      </c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D154" s="223" t="s">
        <v>864</v>
      </c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GPetrova</cp:lastModifiedBy>
  <cp:lastPrinted>2010-04-30T00:10:12Z</cp:lastPrinted>
  <dcterms:created xsi:type="dcterms:W3CDTF">2000-06-29T12:02:40Z</dcterms:created>
  <dcterms:modified xsi:type="dcterms:W3CDTF">2011-04-30T12:09:27Z</dcterms:modified>
  <cp:category/>
  <cp:version/>
  <cp:contentType/>
  <cp:contentStatus/>
</cp:coreProperties>
</file>