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3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<sst xmlns="http://schemas.openxmlformats.org/spreadsheetml/2006/main" count="1063" uniqueCount="878">
  <si>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</si>
  <si>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</si>
  <si>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</si>
  <si>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</si>
  <si>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</si>
  <si>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</si>
  <si>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</si>
  <si>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</si>
  <si>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</si>
  <si>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</si>
  <si>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</si>
  <si>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</si>
  <si>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</si>
  <si>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</si>
  <si>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</si>
  <si>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</si>
  <si>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</si>
  <si>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</si>
  <si>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</si>
  <si>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</si>
  <si>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</si>
  <si>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</si>
  <si>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</si>
  <si>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</si>
  <si>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</si>
  <si>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</si>
  <si>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</si>
  <si>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</si>
  <si>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</si>
  <si>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</si>
  <si>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</si>
  <si>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</si>
  <si>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</si>
  <si>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</si>
  <si>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</si>
  <si>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</si>
  <si>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</si>
  <si>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</si>
  <si>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</si>
  <si>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</si>
  <si>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</si>
  <si>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</si>
  <si>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</si>
  <si>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</si>
  <si>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</si>
  <si>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</si>
  <si>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</si>
  <si>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</si>
  <si>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</si>
  <si>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</si>
  <si>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</si>
  <si>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</si>
  <si>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</si>
  <si>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</si>
  <si>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</si>
  <si>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</si>
  <si>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</si>
  <si>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</si>
  <si>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</si>
  <si>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</si>
  <si>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</si>
  <si>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</si>
  <si>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</si>
  <si>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</si>
  <si>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</si>
  <si>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</si>
  <si>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</si>
  <si>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</si>
  <si>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</si>
  <si>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</si>
  <si>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</si>
  <si>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</si>
  <si>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</si>
  <si>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</si>
  <si>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</si>
  <si>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</si>
  <si>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</si>
  <si>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</si>
  <si>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</si>
  <si>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</si>
  <si>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</si>
  <si>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</si>
  <si>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</si>
  <si>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</si>
  <si>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</si>
  <si>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</si>
  <si>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</si>
  <si>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</si>
  <si>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</si>
  <si>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</si>
  <si>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</si>
  <si>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</si>
  <si>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</si>
  <si>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</si>
  <si>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</si>
  <si>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</si>
  <si>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</si>
  <si>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</si>
  <si>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</si>
  <si>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</si>
  <si>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</si>
  <si>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</si>
  <si>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</si>
  <si>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</si>
  <si>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</si>
  <si>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</si>
  <si>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</si>
  <si>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</si>
  <si>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</si>
  <si>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</si>
  <si>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</si>
  <si>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</si>
  <si>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</si>
  <si>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</si>
  <si>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</si>
  <si>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</si>
  <si>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</si>
  <si>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</si>
  <si>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</si>
  <si>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</si>
  <si>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</si>
  <si>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</si>
  <si>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</si>
  <si>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</si>
  <si>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</si>
  <si>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</si>
  <si>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</si>
  <si>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</si>
  <si>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</si>
  <si>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</si>
  <si>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</si>
  <si>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</si>
  <si>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</si>
  <si>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</si>
  <si>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</si>
  <si>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</si>
  <si>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</si>
  <si>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</si>
  <si>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</si>
  <si>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</si>
  <si>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</si>
  <si>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</si>
  <si>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</si>
  <si>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</si>
  <si>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</si>
  <si>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</si>
  <si>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</si>
  <si>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</si>
  <si>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</si>
  <si>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</si>
  <si>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</si>
  <si>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</si>
  <si>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</si>
  <si>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</si>
  <si>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</si>
  <si>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</si>
  <si>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</si>
  <si>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</si>
  <si>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</si>
  <si>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</si>
  <si>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</si>
  <si>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</si>
  <si>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</si>
  <si>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</si>
  <si>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</si>
  <si>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</si>
  <si>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</si>
  <si>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</si>
  <si>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</si>
  <si>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</si>
  <si>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</si>
  <si>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</si>
  <si>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</si>
  <si>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</si>
  <si>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</si>
  <si>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</si>
  <si>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</si>
  <si>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</si>
  <si>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</si>
  <si>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</si>
  <si>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</si>
  <si>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</si>
  <si>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</si>
  <si>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</si>
  <si>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</si>
  <si>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</si>
  <si>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</si>
  <si>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</si>
  <si>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</si>
  <si>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</si>
  <si>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</si>
  <si>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</si>
  <si>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</si>
  <si>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</si>
  <si>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</si>
  <si>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</si>
  <si>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</si>
  <si>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</si>
  <si>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</si>
  <si>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</si>
  <si>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</si>
  <si>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</si>
  <si>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</si>
  <si>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</si>
  <si>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</si>
  <si>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</si>
  <si>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</si>
  <si>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</si>
  <si>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</si>
  <si>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</si>
  <si>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</si>
  <si>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</si>
  <si>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</si>
  <si>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</si>
  <si>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</si>
  <si>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</si>
  <si>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</si>
  <si>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</si>
  <si>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</si>
  <si>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</si>
  <si>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</si>
  <si>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</si>
  <si>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</si>
  <si>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</si>
  <si>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</si>
  <si>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</si>
  <si>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</si>
  <si>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</si>
  <si>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</si>
  <si>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</si>
  <si>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</si>
  <si>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</si>
  <si>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</si>
  <si>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</si>
  <si>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</si>
  <si>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</si>
  <si>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</si>
  <si>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</si>
  <si>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</si>
  <si>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</si>
  <si>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</si>
  <si>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</si>
  <si>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</si>
  <si>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</si>
  <si>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</si>
  <si>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</si>
  <si>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</si>
  <si>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</si>
  <si>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</si>
  <si>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</si>
  <si>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</si>
  <si>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</si>
  <si>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</si>
  <si>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</si>
  <si>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</si>
  <si>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</si>
  <si>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</si>
  <si>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</si>
  <si>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</si>
  <si>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</si>
  <si>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</si>
  <si>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</si>
  <si>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</si>
  <si>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</si>
  <si>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</si>
  <si>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</si>
  <si>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</si>
  <si>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</si>
  <si>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</si>
  <si>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</si>
  <si>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</si>
  <si>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</si>
  <si>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</si>
  <si>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</si>
  <si>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</si>
  <si>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</si>
  <si>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</si>
  <si>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</si>
  <si>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</si>
  <si>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</si>
  <si>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</si>
  <si>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</si>
  <si>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</si>
  <si>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</si>
  <si>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</si>
  <si>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</si>
  <si>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</si>
  <si>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</si>
  <si>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</si>
  <si>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</si>
  <si>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</si>
  <si>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</si>
  <si>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</si>
  <si>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</si>
  <si>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</si>
  <si>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</si>
  <si>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</si>
  <si>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</si>
  <si>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</si>
  <si>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</si>
  <si>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</si>
  <si>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</si>
  <si>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</si>
  <si>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</si>
  <si>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</si>
  <si>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</si>
  <si>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</si>
  <si>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</si>
  <si>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</si>
  <si>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</si>
  <si>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</si>
  <si>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</si>
  <si>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</si>
  <si>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</si>
  <si>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</si>
  <si>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</si>
  <si>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</si>
  <si>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</si>
  <si>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</si>
  <si>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</si>
  <si>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</si>
  <si>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</si>
  <si>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</si>
  <si>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</si>
  <si>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</si>
  <si>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</si>
  <si>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</si>
  <si>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</si>
  <si>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</si>
  <si>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</si>
  <si>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</si>
  <si>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</si>
  <si>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</si>
  <si>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</si>
  <si>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</si>
  <si>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</si>
  <si>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</si>
  <si>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</si>
  <si>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</si>
  <si>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</si>
  <si>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</si>
  <si>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</si>
  <si>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</si>
  <si>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</si>
  <si>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</si>
  <si>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</si>
  <si>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</si>
  <si>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</si>
  <si>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</si>
  <si>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</si>
  <si>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</si>
  <si>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</si>
  <si>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</si>
  <si>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</si>
  <si>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</si>
  <si>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</si>
  <si>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</si>
  <si>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</si>
  <si>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</si>
  <si>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</si>
  <si>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</si>
  <si>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</si>
  <si>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</si>
  <si>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</si>
  <si>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</si>
  <si>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</si>
  <si>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</si>
  <si>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</si>
  <si>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</si>
  <si>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</si>
  <si>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</si>
  <si>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</si>
  <si>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</si>
  <si>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</si>
  <si>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</si>
  <si>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</si>
  <si>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</si>
  <si>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</si>
  <si>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</si>
  <si>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</si>
  <si>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</si>
  <si>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</si>
  <si>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</si>
  <si>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</si>
  <si>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</si>
  <si>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</si>
  <si>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</si>
  <si>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</si>
  <si>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</si>
  <si>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</si>
  <si>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</si>
  <si>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</si>
  <si>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</si>
  <si>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</si>
  <si>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</si>
  <si>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</si>
  <si>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</si>
  <si>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</si>
  <si>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</si>
  <si>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</si>
  <si>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</si>
  <si>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</si>
  <si>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</si>
  <si>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</si>
  <si>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</si>
  <si>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</si>
  <si>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</si>
  <si>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</si>
  <si>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</si>
  <si>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</si>
  <si>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</si>
  <si>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</si>
  <si>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</si>
  <si>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</si>
  <si>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</si>
  <si>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</si>
  <si>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</si>
  <si>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</si>
  <si>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</si>
  <si>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</si>
  <si>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</si>
  <si>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</si>
  <si>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</si>
  <si>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</si>
  <si>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</si>
  <si>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</si>
  <si>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</si>
  <si>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</si>
  <si>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</si>
  <si>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</si>
  <si>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</si>
  <si>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</si>
  <si>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</si>
  <si>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</si>
  <si>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</si>
  <si>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</si>
  <si>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</si>
  <si>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</si>
  <si>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</si>
  <si>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</si>
  <si>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</si>
  <si>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</si>
  <si>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</si>
  <si>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</si>
  <si>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</si>
  <si>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</si>
  <si>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</si>
  <si>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</si>
  <si>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</si>
  <si>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</si>
  <si>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</si>
  <si>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</si>
  <si>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</si>
  <si>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</si>
  <si>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</si>
  <si>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</si>
  <si>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</si>
  <si>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</si>
  <si>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</si>
  <si>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</si>
  <si>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</si>
  <si>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</si>
  <si>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</si>
  <si>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</si>
  <si>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</si>
  <si>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</si>
  <si>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</si>
  <si>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</si>
  <si>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</si>
  <si>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</si>
  <si>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</si>
  <si>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</si>
  <si>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</si>
  <si>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</si>
  <si>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</si>
  <si>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</si>
  <si>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</si>
  <si>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</si>
  <si>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</si>
  <si>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</si>
  <si>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</si>
  <si>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</si>
  <si>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</si>
  <si>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</si>
  <si>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</si>
  <si>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</si>
  <si>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</si>
  <si>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</si>
  <si>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</si>
  <si>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</si>
  <si>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</si>
  <si>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</si>
  <si>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</si>
  <si>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</si>
  <si>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</si>
  <si>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</si>
  <si>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</si>
  <si>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</si>
  <si>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</si>
  <si>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</si>
  <si>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</si>
  <si>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</si>
  <si>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</si>
  <si>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</si>
  <si>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</si>
  <si>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</si>
  <si>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</si>
  <si>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</si>
  <si>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</si>
  <si>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</si>
  <si>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</si>
  <si>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</si>
  <si>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</si>
  <si>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</si>
  <si>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</si>
  <si>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</si>
  <si>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</si>
  <si>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</si>
  <si>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</si>
  <si>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</si>
  <si>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</si>
  <si>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</si>
  <si>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</si>
  <si>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</si>
  <si>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</si>
  <si>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</si>
  <si>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</si>
  <si>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</si>
  <si>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</si>
  <si>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</si>
  <si>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</si>
  <si>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</si>
  <si>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</si>
  <si>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</si>
  <si>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</si>
  <si>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</si>
  <si>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</si>
  <si>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</si>
  <si>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</si>
  <si>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</si>
  <si>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</si>
  <si>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</si>
  <si>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</si>
  <si>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</si>
  <si>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</si>
  <si>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</si>
  <si>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</si>
  <si>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</si>
  <si>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</si>
  <si>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</si>
  <si>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</si>
  <si>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</si>
  <si>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</si>
  <si>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</si>
  <si>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</si>
  <si>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</si>
  <si>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</si>
  <si>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</si>
  <si>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</si>
  <si>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</si>
  <si>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</si>
  <si>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</si>
  <si>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</si>
  <si>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</si>
  <si>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</si>
  <si>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</si>
  <si>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</si>
  <si>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</si>
  <si>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</si>
  <si>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</si>
  <si>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</si>
  <si>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</si>
  <si>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</si>
  <si>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</si>
  <si>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</si>
  <si>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</si>
  <si>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</si>
  <si>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</si>
  <si>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</si>
  <si>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</si>
  <si>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</si>
  <si>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</si>
  <si>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</si>
  <si>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</si>
  <si>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</si>
  <si>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</si>
  <si>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</si>
  <si>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</si>
  <si>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</si>
  <si>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</si>
  <si>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</si>
  <si>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</si>
  <si>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</si>
  <si>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</si>
  <si>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</si>
  <si>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</si>
  <si>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</si>
  <si>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</si>
  <si>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</si>
  <si>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</si>
  <si>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</si>
  <si>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</si>
  <si>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</si>
  <si>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</si>
  <si>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</si>
  <si>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</si>
  <si>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</si>
  <si>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</si>
  <si>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</si>
  <si>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</si>
  <si>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</si>
  <si>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</si>
  <si>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</si>
  <si>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</si>
  <si>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</si>
  <si>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</si>
  <si>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</si>
  <si>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</si>
  <si>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</si>
  <si>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</si>
  <si>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</si>
  <si>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</si>
  <si>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</si>
  <si>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</si>
  <si>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</si>
  <si>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</si>
  <si>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</si>
  <si>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</si>
  <si>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</si>
  <si>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</si>
  <si>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</si>
  <si>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</si>
  <si>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</si>
  <si>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</si>
  <si>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</si>
  <si>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</si>
  <si>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</si>
  <si>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</si>
  <si>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</si>
  <si>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</si>
  <si>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</si>
  <si>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</si>
  <si>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</si>
  <si>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</si>
  <si>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</si>
  <si>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</si>
  <si>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</si>
  <si>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</si>
  <si>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</si>
  <si>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</si>
  <si>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</si>
  <si>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</si>
  <si>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</si>
  <si>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</si>
  <si>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</si>
  <si>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</si>
  <si>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</si>
  <si>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</si>
  <si>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</si>
  <si>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</si>
  <si>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</si>
  <si>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</si>
  <si>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</si>
  <si>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</si>
  <si>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</si>
  <si>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</si>
  <si>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</si>
  <si>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</si>
  <si>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</si>
  <si>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</si>
  <si>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</si>
  <si>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</si>
  <si>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</si>
  <si>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</si>
  <si>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</si>
  <si>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</si>
  <si>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</si>
  <si>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</si>
  <si>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</si>
  <si>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</si>
  <si>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</si>
  <si>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</si>
  <si>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</si>
  <si>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</si>
  <si>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</si>
  <si>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</si>
  <si>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</si>
  <si>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</si>
  <si>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</si>
  <si>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</si>
  <si>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</si>
  <si>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</si>
  <si>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</si>
  <si>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</si>
  <si>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</si>
  <si>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</si>
  <si>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</si>
  <si>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</si>
  <si>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</si>
  <si>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</si>
  <si>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</si>
  <si>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</si>
  <si>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</si>
  <si>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</si>
  <si>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</si>
  <si>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</si>
  <si>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</si>
  <si>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</si>
  <si>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</si>
  <si>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</si>
  <si>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</si>
  <si>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</si>
  <si>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</si>
  <si>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</si>
  <si>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</si>
  <si>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</si>
  <si>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</si>
  <si>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</si>
  <si>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</si>
  <si>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</si>
  <si>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</si>
  <si>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</si>
  <si>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</si>
  <si>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</si>
  <si>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</si>
  <si>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</si>
  <si>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</si>
  <si>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</si>
  <si>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</si>
  <si>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</si>
  <si>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</si>
  <si>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</si>
  <si>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</si>
  <si>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</si>
  <si>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</si>
  <si>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</si>
  <si>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</si>
  <si>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</si>
  <si>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</si>
  <si>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</si>
  <si>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</si>
  <si>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</si>
  <si>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</si>
  <si>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</si>
  <si>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</si>
  <si>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</si>
  <si>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</si>
  <si>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</si>
  <si>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</si>
  <si>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</si>
  <si>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</si>
  <si>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</si>
  <si>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</si>
  <si>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</si>
  <si>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</si>
  <si>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</si>
  <si>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</si>
  <si>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</si>
  <si>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</si>
  <si>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</si>
  <si>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</si>
  <si>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</si>
  <si>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</si>
  <si>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</si>
  <si>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</si>
  <si>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</si>
  <si>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</si>
  <si>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</si>
  <si>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</si>
  <si>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</si>
  <si>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</si>
  <si>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</si>
  <si>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</si>
  <si>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</si>
  <si>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</si>
  <si>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</si>
  <si>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</si>
  <si>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</si>
  <si>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</si>
  <si>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</si>
  <si>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</si>
  <si>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</si>
  <si>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</si>
  <si>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</si>
  <si>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</si>
  <si>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</si>
  <si>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</si>
  <si>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</si>
  <si>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</si>
  <si>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</si>
  <si>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</si>
  <si>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</si>
  <si>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</si>
  <si>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</si>
  <si>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</si>
  <si>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</si>
  <si>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</si>
  <si>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</si>
  <si>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</si>
  <si>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</si>
  <si>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</si>
  <si>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</si>
  <si>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</si>
  <si>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</si>
  <si>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</si>
  <si>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</si>
  <si>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</si>
  <si>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</si>
  <si>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</si>
  <si>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</si>
  <si>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</si>
  <si>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</si>
  <si>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</si>
  <si>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</si>
  <si>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</si>
  <si>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</si>
  <si>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</si>
  <si>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</si>
  <si>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</si>
  <si>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</si>
  <si>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</si>
  <si>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</si>
  <si>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</si>
  <si>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</si>
  <si>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</si>
  <si>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</si>
  <si>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</si>
  <si>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</si>
  <si>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</si>
  <si>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</si>
  <si>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</si>
  <si>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</si>
  <si>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</si>
  <si>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</si>
  <si>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</si>
  <si>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</si>
  <si>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</si>
  <si>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</si>
  <si>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</si>
  <si>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</si>
  <si>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</si>
  <si>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</si>
  <si>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</si>
  <si>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</si>
  <si>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</si>
  <si>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</si>
  <si>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</si>
  <si>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</si>
  <si>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</si>
  <si>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</si>
  <si>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</si>
  <si>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</si>
  <si>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</si>
  <si>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</si>
  <si>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</si>
  <si>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"Параходство Българско речно плаване" АД </t>
  </si>
  <si>
    <t>неконсолидиран</t>
  </si>
  <si>
    <t>2007 година</t>
  </si>
  <si>
    <t xml:space="preserve">     /Г. Петрова</t>
  </si>
  <si>
    <t xml:space="preserve">     /инж. Д. Кочанов/</t>
  </si>
  <si>
    <t>29.03.2008 г.</t>
  </si>
  <si>
    <t>/Г. Петрова/</t>
  </si>
  <si>
    <t>/инж. Д. Кочанов/</t>
  </si>
  <si>
    <t xml:space="preserve">Дата на съставяне: 29.03.2008 г.                                       </t>
  </si>
  <si>
    <t xml:space="preserve">                       /Г. Петрова/</t>
  </si>
  <si>
    <t xml:space="preserve">                 /инж. Д. Кочанов/</t>
  </si>
  <si>
    <t xml:space="preserve">Дата на съставяне: 29.03.2008 г. </t>
  </si>
  <si>
    <t>1. Интерлихтер</t>
  </si>
  <si>
    <t xml:space="preserve">Дата  на съставяне: 29.03.2008 г.                                                                                                                               </t>
  </si>
  <si>
    <t>Съставител: /Г.Петрова/</t>
  </si>
  <si>
    <t xml:space="preserve"> Ръководител: /инж. Д.Кочанов/</t>
  </si>
  <si>
    <t xml:space="preserve">Дата на съставяне: 29.03.2008 г.                 </t>
  </si>
  <si>
    <t xml:space="preserve">                                    Съставител: /Г. Петрова/                       </t>
  </si>
  <si>
    <t>Ръководител: /инж. Д. Кочанов/</t>
  </si>
  <si>
    <t>Дата на съставяне: 29.03.2008 г.</t>
  </si>
  <si>
    <t>Съставител: /Г. Петрова/</t>
  </si>
  <si>
    <t>Ръководител: / инж. Д. Кочанов/</t>
  </si>
  <si>
    <t xml:space="preserve">Съставител: /Г. Петрова/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</si>
</sst>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5" t="s">
        <v>855</v>
      </c>
      <c r="F3" s="273" t="s">
        <v>2</v>
      </c>
      <c r="G3" s="226"/>
      <c r="H3" s="595">
        <v>827183719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>
        <v>1114</v>
      </c>
    </row>
    <row r="5" spans="1:8" ht="15">
      <c r="A5" s="204" t="s">
        <v>5</v>
      </c>
      <c r="B5" s="268"/>
      <c r="C5" s="268"/>
      <c r="D5" s="268"/>
      <c r="E5" s="596" t="s">
        <v>857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25.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15284</v>
      </c>
      <c r="D11" s="205">
        <v>15284</v>
      </c>
      <c r="E11" s="293" t="s">
        <v>22</v>
      </c>
      <c r="F11" s="298" t="s">
        <v>23</v>
      </c>
      <c r="G11" s="206">
        <v>28959</v>
      </c>
      <c r="H11" s="206">
        <v>1158</v>
      </c>
    </row>
    <row r="12" spans="1:8" ht="15">
      <c r="A12" s="291" t="s">
        <v>24</v>
      </c>
      <c r="B12" s="297" t="s">
        <v>25</v>
      </c>
      <c r="C12" s="205">
        <v>3677</v>
      </c>
      <c r="D12" s="205">
        <v>2929</v>
      </c>
      <c r="E12" s="293" t="s">
        <v>26</v>
      </c>
      <c r="F12" s="298" t="s">
        <v>27</v>
      </c>
      <c r="G12" s="207">
        <v>28959</v>
      </c>
      <c r="H12" s="207">
        <v>1158</v>
      </c>
    </row>
    <row r="13" spans="1:8" ht="15">
      <c r="A13" s="291" t="s">
        <v>28</v>
      </c>
      <c r="B13" s="297" t="s">
        <v>29</v>
      </c>
      <c r="C13" s="205">
        <v>2392</v>
      </c>
      <c r="D13" s="205">
        <v>1433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4435</v>
      </c>
      <c r="D14" s="205">
        <v>4607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10662</v>
      </c>
      <c r="D15" s="205">
        <v>9511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141</v>
      </c>
      <c r="D16" s="205">
        <v>40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2171</v>
      </c>
      <c r="D17" s="205">
        <v>3164</v>
      </c>
      <c r="E17" s="299" t="s">
        <v>46</v>
      </c>
      <c r="F17" s="301" t="s">
        <v>47</v>
      </c>
      <c r="G17" s="208">
        <f>G11+G14+G15+G16</f>
        <v>28959</v>
      </c>
      <c r="H17" s="208">
        <f>H11+H14+H15+H16</f>
        <v>1158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38762</v>
      </c>
      <c r="D19" s="209">
        <f>SUM(D11:D18)</f>
        <v>36968</v>
      </c>
      <c r="E19" s="293" t="s">
        <v>53</v>
      </c>
      <c r="F19" s="298" t="s">
        <v>54</v>
      </c>
      <c r="G19" s="206"/>
      <c r="H19" s="206">
        <v>19566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4834</v>
      </c>
      <c r="H21" s="210">
        <f>SUM(H22:H24)</f>
        <v>15333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90</v>
      </c>
      <c r="H22" s="206">
        <v>90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4</v>
      </c>
      <c r="D24" s="205">
        <v>1</v>
      </c>
      <c r="E24" s="293" t="s">
        <v>72</v>
      </c>
      <c r="F24" s="298" t="s">
        <v>73</v>
      </c>
      <c r="G24" s="206">
        <v>4744</v>
      </c>
      <c r="H24" s="206">
        <v>15243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4834</v>
      </c>
      <c r="H25" s="208">
        <f>H19+H20+H21</f>
        <v>34899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4</v>
      </c>
      <c r="D27" s="209">
        <f>SUM(D23:D26)</f>
        <v>1</v>
      </c>
      <c r="E27" s="309" t="s">
        <v>83</v>
      </c>
      <c r="F27" s="298" t="s">
        <v>84</v>
      </c>
      <c r="G27" s="208">
        <f>SUM(G28:G30)</f>
        <v>193</v>
      </c>
      <c r="H27" s="208">
        <f>SUM(H28:H30)</f>
        <v>-4052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193</v>
      </c>
      <c r="H28" s="206">
        <v>2402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>
        <v>-6454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3228</v>
      </c>
      <c r="H31" s="206">
        <v>2457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3421</v>
      </c>
      <c r="H33" s="208">
        <f>H27+H31+H32</f>
        <v>-1595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1521</v>
      </c>
      <c r="D34" s="209">
        <f>SUM(D35:D38)</f>
        <v>1522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1504</v>
      </c>
      <c r="D35" s="205">
        <v>1504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37214</v>
      </c>
      <c r="H36" s="208">
        <f>H25+H17+H33</f>
        <v>34462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17</v>
      </c>
      <c r="D38" s="205">
        <v>18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25.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2898</v>
      </c>
      <c r="H43" s="206">
        <v>2709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525</v>
      </c>
      <c r="H44" s="206">
        <v>625</v>
      </c>
    </row>
    <row r="45" spans="1:15" ht="15">
      <c r="A45" s="291" t="s">
        <v>136</v>
      </c>
      <c r="B45" s="305" t="s">
        <v>137</v>
      </c>
      <c r="C45" s="209">
        <f>C34+C39+C44</f>
        <v>1521</v>
      </c>
      <c r="D45" s="209">
        <f>D34+D39+D44</f>
        <v>1522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406</v>
      </c>
      <c r="H48" s="206">
        <v>426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3829</v>
      </c>
      <c r="H49" s="208">
        <f>SUM(H43:H48)</f>
        <v>3760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27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1153</v>
      </c>
      <c r="H53" s="206">
        <v>494</v>
      </c>
    </row>
    <row r="54" spans="1:8" ht="27">
      <c r="A54" s="291" t="s">
        <v>166</v>
      </c>
      <c r="B54" s="305" t="s">
        <v>167</v>
      </c>
      <c r="C54" s="205">
        <v>102</v>
      </c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40389</v>
      </c>
      <c r="D55" s="209">
        <f>D19+D20+D21+D27+D32+D45+D51+D53+D54</f>
        <v>38491</v>
      </c>
      <c r="E55" s="293" t="s">
        <v>172</v>
      </c>
      <c r="F55" s="317" t="s">
        <v>173</v>
      </c>
      <c r="G55" s="208">
        <f>G49+G51+G52+G53+G54</f>
        <v>4982</v>
      </c>
      <c r="H55" s="208">
        <f>H49+H51+H52+H53+H54</f>
        <v>4254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1400</v>
      </c>
      <c r="D58" s="205">
        <v>1463</v>
      </c>
      <c r="E58" s="293" t="s">
        <v>127</v>
      </c>
      <c r="F58" s="328"/>
      <c r="G58" s="308"/>
      <c r="H58" s="208"/>
    </row>
    <row r="59" spans="1:13" ht="25.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>
        <v>100</v>
      </c>
      <c r="H60" s="206">
        <v>112</v>
      </c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4841</v>
      </c>
      <c r="H61" s="208">
        <f>SUM(H62:H68)</f>
        <v>4831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718</v>
      </c>
      <c r="H62" s="206">
        <v>54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1400</v>
      </c>
      <c r="D64" s="209">
        <f>SUM(D58:D63)</f>
        <v>1463</v>
      </c>
      <c r="E64" s="293" t="s">
        <v>200</v>
      </c>
      <c r="F64" s="298" t="s">
        <v>201</v>
      </c>
      <c r="G64" s="206">
        <v>2201</v>
      </c>
      <c r="H64" s="206">
        <v>3225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154</v>
      </c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1039</v>
      </c>
      <c r="H66" s="206">
        <v>1089</v>
      </c>
    </row>
    <row r="67" spans="1:8" ht="15">
      <c r="A67" s="291" t="s">
        <v>207</v>
      </c>
      <c r="B67" s="297" t="s">
        <v>208</v>
      </c>
      <c r="C67" s="205">
        <v>301</v>
      </c>
      <c r="D67" s="205">
        <v>157</v>
      </c>
      <c r="E67" s="293" t="s">
        <v>209</v>
      </c>
      <c r="F67" s="298" t="s">
        <v>210</v>
      </c>
      <c r="G67" s="206">
        <v>356</v>
      </c>
      <c r="H67" s="206">
        <v>387</v>
      </c>
    </row>
    <row r="68" spans="1:8" ht="15">
      <c r="A68" s="291" t="s">
        <v>211</v>
      </c>
      <c r="B68" s="297" t="s">
        <v>212</v>
      </c>
      <c r="C68" s="205">
        <v>1935</v>
      </c>
      <c r="D68" s="205">
        <v>2321</v>
      </c>
      <c r="E68" s="293" t="s">
        <v>213</v>
      </c>
      <c r="F68" s="298" t="s">
        <v>214</v>
      </c>
      <c r="G68" s="206">
        <v>373</v>
      </c>
      <c r="H68" s="206">
        <v>76</v>
      </c>
    </row>
    <row r="69" spans="1:8" ht="15">
      <c r="A69" s="291" t="s">
        <v>215</v>
      </c>
      <c r="B69" s="297" t="s">
        <v>216</v>
      </c>
      <c r="C69" s="205">
        <v>1599</v>
      </c>
      <c r="D69" s="205">
        <v>452</v>
      </c>
      <c r="E69" s="307" t="s">
        <v>78</v>
      </c>
      <c r="F69" s="298" t="s">
        <v>217</v>
      </c>
      <c r="G69" s="206">
        <v>48</v>
      </c>
      <c r="H69" s="206">
        <v>55</v>
      </c>
    </row>
    <row r="70" spans="1:8" ht="25.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>
        <v>100</v>
      </c>
      <c r="H70" s="206">
        <v>235</v>
      </c>
    </row>
    <row r="71" spans="1:18" ht="15">
      <c r="A71" s="291" t="s">
        <v>222</v>
      </c>
      <c r="B71" s="297" t="s">
        <v>223</v>
      </c>
      <c r="C71" s="205">
        <v>336</v>
      </c>
      <c r="D71" s="205">
        <v>231</v>
      </c>
      <c r="E71" s="309" t="s">
        <v>46</v>
      </c>
      <c r="F71" s="329" t="s">
        <v>224</v>
      </c>
      <c r="G71" s="215">
        <f>G59+G60+G61+G69+G70</f>
        <v>5089</v>
      </c>
      <c r="H71" s="215">
        <f>H59+H60+H61+H69+H70</f>
        <v>5233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>
        <v>38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27">
      <c r="A74" s="291" t="s">
        <v>229</v>
      </c>
      <c r="B74" s="297" t="s">
        <v>230</v>
      </c>
      <c r="C74" s="205">
        <v>128</v>
      </c>
      <c r="D74" s="205">
        <v>92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4299</v>
      </c>
      <c r="D75" s="209">
        <f>SUM(D67:D74)</f>
        <v>3291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5089</v>
      </c>
      <c r="H79" s="216">
        <f>H71+H74+H75+H76</f>
        <v>5233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>
        <v>47</v>
      </c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47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25.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197</v>
      </c>
      <c r="D87" s="205">
        <v>212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953</v>
      </c>
      <c r="D88" s="205">
        <v>492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1150</v>
      </c>
      <c r="D91" s="209">
        <f>SUM(D87:D90)</f>
        <v>704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6896</v>
      </c>
      <c r="D93" s="209">
        <f>D64+D75+D84+D91+D92</f>
        <v>5458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7" t="s">
        <v>268</v>
      </c>
      <c r="B94" s="344" t="s">
        <v>269</v>
      </c>
      <c r="C94" s="218">
        <f>C93+C55</f>
        <v>47285</v>
      </c>
      <c r="D94" s="218">
        <f>D93+D55</f>
        <v>43949</v>
      </c>
      <c r="E94" s="558" t="s">
        <v>270</v>
      </c>
      <c r="F94" s="345" t="s">
        <v>271</v>
      </c>
      <c r="G94" s="219">
        <f>G36+G39+G55+G79</f>
        <v>47285</v>
      </c>
      <c r="H94" s="219">
        <f>H36+H39+H55+H79</f>
        <v>43949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866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01" t="s">
        <v>779</v>
      </c>
      <c r="D100" s="602"/>
      <c r="E100" s="602"/>
    </row>
    <row r="101" ht="25.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"Параходство Българско речно плаване" АД </v>
      </c>
      <c r="F2" s="598" t="s">
        <v>2</v>
      </c>
      <c r="G2" s="598"/>
      <c r="H2" s="353">
        <f>'справка №1-БАЛАНС'!H3</f>
        <v>827183719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1114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2007 година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24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13205</v>
      </c>
      <c r="D9" s="79">
        <v>13843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10000</v>
      </c>
      <c r="D10" s="79">
        <v>8047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1476</v>
      </c>
      <c r="D11" s="79">
        <v>735</v>
      </c>
      <c r="E11" s="366" t="s">
        <v>291</v>
      </c>
      <c r="F11" s="365" t="s">
        <v>292</v>
      </c>
      <c r="G11" s="87">
        <v>36664</v>
      </c>
      <c r="H11" s="87">
        <v>32595</v>
      </c>
    </row>
    <row r="12" spans="1:8" ht="12">
      <c r="A12" s="363" t="s">
        <v>293</v>
      </c>
      <c r="B12" s="364" t="s">
        <v>294</v>
      </c>
      <c r="C12" s="79">
        <v>3492</v>
      </c>
      <c r="D12" s="79">
        <v>2973</v>
      </c>
      <c r="E12" s="366" t="s">
        <v>78</v>
      </c>
      <c r="F12" s="365" t="s">
        <v>295</v>
      </c>
      <c r="G12" s="87">
        <v>1773</v>
      </c>
      <c r="H12" s="87">
        <v>688</v>
      </c>
    </row>
    <row r="13" spans="1:18" ht="12">
      <c r="A13" s="363" t="s">
        <v>296</v>
      </c>
      <c r="B13" s="364" t="s">
        <v>297</v>
      </c>
      <c r="C13" s="79">
        <v>982</v>
      </c>
      <c r="D13" s="79">
        <v>934</v>
      </c>
      <c r="E13" s="367" t="s">
        <v>51</v>
      </c>
      <c r="F13" s="368" t="s">
        <v>298</v>
      </c>
      <c r="G13" s="88">
        <f>SUM(G9:G12)</f>
        <v>38437</v>
      </c>
      <c r="H13" s="88">
        <f>SUM(H9:H12)</f>
        <v>33283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299</v>
      </c>
      <c r="B14" s="364" t="s">
        <v>300</v>
      </c>
      <c r="C14" s="79">
        <v>13</v>
      </c>
      <c r="D14" s="79">
        <v>7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>
        <v>460</v>
      </c>
    </row>
    <row r="16" spans="1:8" ht="12">
      <c r="A16" s="363" t="s">
        <v>305</v>
      </c>
      <c r="B16" s="364" t="s">
        <v>306</v>
      </c>
      <c r="C16" s="80">
        <v>5575</v>
      </c>
      <c r="D16" s="80">
        <v>4615</v>
      </c>
      <c r="E16" s="363" t="s">
        <v>307</v>
      </c>
      <c r="F16" s="369" t="s">
        <v>308</v>
      </c>
      <c r="G16" s="89"/>
      <c r="H16" s="89">
        <v>460</v>
      </c>
    </row>
    <row r="17" spans="1:8" ht="12">
      <c r="A17" s="371" t="s">
        <v>309</v>
      </c>
      <c r="B17" s="364" t="s">
        <v>310</v>
      </c>
      <c r="C17" s="81"/>
      <c r="D17" s="81">
        <v>1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34743</v>
      </c>
      <c r="D19" s="82">
        <f>SUM(D9:D15)+D16</f>
        <v>31154</v>
      </c>
      <c r="E19" s="373" t="s">
        <v>315</v>
      </c>
      <c r="F19" s="369" t="s">
        <v>316</v>
      </c>
      <c r="G19" s="87">
        <v>79</v>
      </c>
      <c r="H19" s="87">
        <v>1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>
        <v>18</v>
      </c>
      <c r="H20" s="87"/>
    </row>
    <row r="21" spans="1:8" ht="36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>
        <v>46</v>
      </c>
      <c r="H21" s="87">
        <v>2</v>
      </c>
    </row>
    <row r="22" spans="1:8" ht="24">
      <c r="A22" s="360" t="s">
        <v>322</v>
      </c>
      <c r="B22" s="375" t="s">
        <v>323</v>
      </c>
      <c r="C22" s="79">
        <v>220</v>
      </c>
      <c r="D22" s="79">
        <v>24</v>
      </c>
      <c r="E22" s="373" t="s">
        <v>324</v>
      </c>
      <c r="F22" s="369" t="s">
        <v>325</v>
      </c>
      <c r="G22" s="87">
        <v>116</v>
      </c>
      <c r="H22" s="87">
        <v>230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24">
      <c r="A24" s="363" t="s">
        <v>330</v>
      </c>
      <c r="B24" s="375" t="s">
        <v>331</v>
      </c>
      <c r="C24" s="79">
        <v>158</v>
      </c>
      <c r="D24" s="79">
        <v>185</v>
      </c>
      <c r="E24" s="367" t="s">
        <v>103</v>
      </c>
      <c r="F24" s="370" t="s">
        <v>332</v>
      </c>
      <c r="G24" s="88">
        <f>SUM(G19:G23)</f>
        <v>259</v>
      </c>
      <c r="H24" s="88">
        <f>SUM(H19:H23)</f>
        <v>233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77</v>
      </c>
      <c r="D25" s="79">
        <v>107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455</v>
      </c>
      <c r="D26" s="82">
        <f>SUM(D22:D25)</f>
        <v>316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35198</v>
      </c>
      <c r="D28" s="83">
        <f>D26+D19</f>
        <v>31470</v>
      </c>
      <c r="E28" s="174" t="s">
        <v>337</v>
      </c>
      <c r="F28" s="370" t="s">
        <v>338</v>
      </c>
      <c r="G28" s="88">
        <f>G13+G15+G24</f>
        <v>38696</v>
      </c>
      <c r="H28" s="88">
        <f>H13+H15+H24</f>
        <v>33976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3498</v>
      </c>
      <c r="D30" s="83">
        <f>IF((H28-D28)&gt;0,H28-D28,0)</f>
        <v>2506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35198</v>
      </c>
      <c r="D33" s="82">
        <f>D28-D31+D32</f>
        <v>31470</v>
      </c>
      <c r="E33" s="174" t="s">
        <v>351</v>
      </c>
      <c r="F33" s="370" t="s">
        <v>352</v>
      </c>
      <c r="G33" s="90">
        <f>G32-G31+G28</f>
        <v>38696</v>
      </c>
      <c r="H33" s="90">
        <f>H32-H31+H28</f>
        <v>33976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24">
      <c r="A34" s="379" t="s">
        <v>353</v>
      </c>
      <c r="B34" s="357" t="s">
        <v>354</v>
      </c>
      <c r="C34" s="83">
        <f>IF((G33-C33)&gt;0,G33-C33,0)</f>
        <v>3498</v>
      </c>
      <c r="D34" s="83">
        <f>IF((H33-D33)&gt;0,H33-D33,0)</f>
        <v>2506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270</v>
      </c>
      <c r="D35" s="82">
        <f>D36+D37+D38</f>
        <v>49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359</v>
      </c>
      <c r="B36" s="375" t="s">
        <v>360</v>
      </c>
      <c r="C36" s="79">
        <v>383</v>
      </c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-113</v>
      </c>
      <c r="D37" s="537">
        <v>49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3228</v>
      </c>
      <c r="D39" s="570">
        <f>+IF((H33-D33-D35)&gt;0,H33-D33-D35,0)</f>
        <v>2457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24">
      <c r="A41" s="174" t="s">
        <v>372</v>
      </c>
      <c r="B41" s="356" t="s">
        <v>373</v>
      </c>
      <c r="C41" s="85">
        <f>IF(G39=0,IF(C39-C40&gt;0,C39-C40+G40,0),IF(G39-G40&lt;0,G40-G39+C39,0))</f>
        <v>3228</v>
      </c>
      <c r="D41" s="85">
        <f>IF(H39=0,IF(D39-D40&gt;0,D39-D40+H40,0),IF(H39-H40&lt;0,H40-H39+D39,0))</f>
        <v>2457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38696</v>
      </c>
      <c r="D42" s="86">
        <f>D33+D35+D39</f>
        <v>33976</v>
      </c>
      <c r="E42" s="177" t="s">
        <v>378</v>
      </c>
      <c r="F42" s="178" t="s">
        <v>379</v>
      </c>
      <c r="G42" s="90">
        <f>G39+G33</f>
        <v>38696</v>
      </c>
      <c r="H42" s="90">
        <f>H39+H33</f>
        <v>33976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860</v>
      </c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861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 t="s">
        <v>862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C20" sqref="C20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"Параходство Българско речно плаване" АД </v>
      </c>
      <c r="C4" s="397" t="s">
        <v>2</v>
      </c>
      <c r="D4" s="353">
        <f>'справка №1-БАЛАНС'!H3</f>
        <v>827183719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1114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2007 година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40278</v>
      </c>
      <c r="D10" s="92">
        <v>36703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-27516</v>
      </c>
      <c r="D11" s="92">
        <v>-25569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-8329</v>
      </c>
      <c r="D13" s="92">
        <v>-6987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394</v>
      </c>
      <c r="B14" s="411" t="s">
        <v>395</v>
      </c>
      <c r="C14" s="92">
        <v>-268</v>
      </c>
      <c r="D14" s="92">
        <v>-151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-150</v>
      </c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-38</v>
      </c>
      <c r="D18" s="92">
        <v>-12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-506</v>
      </c>
      <c r="D19" s="92">
        <v>-252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3471</v>
      </c>
      <c r="D20" s="93">
        <f>SUM(D10:D19)</f>
        <v>3732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-2898</v>
      </c>
      <c r="D22" s="92">
        <v>-3974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54</v>
      </c>
      <c r="D23" s="92">
        <v>8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>
        <v>2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-2844</v>
      </c>
      <c r="D32" s="93">
        <f>SUM(D22:D31)</f>
        <v>-3964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-100</v>
      </c>
      <c r="D37" s="92">
        <v>-100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-50</v>
      </c>
      <c r="D38" s="92">
        <v>-10</v>
      </c>
      <c r="E38" s="181"/>
      <c r="F38" s="181"/>
      <c r="G38" s="182"/>
    </row>
    <row r="39" spans="1:7" ht="24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-31</v>
      </c>
      <c r="D41" s="92">
        <v>-21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-181</v>
      </c>
      <c r="D42" s="93">
        <f>SUM(D34:D41)</f>
        <v>-131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446</v>
      </c>
      <c r="D43" s="93">
        <f>D42+D32+D20</f>
        <v>-363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704</v>
      </c>
      <c r="D44" s="184">
        <v>1067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1150</v>
      </c>
      <c r="D45" s="93">
        <f>D44+D43</f>
        <v>704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1150</v>
      </c>
      <c r="D46" s="94">
        <v>704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24">
      <c r="A51" s="546"/>
      <c r="B51" s="546" t="s">
        <v>864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599"/>
      <c r="D52" s="599"/>
      <c r="G52" s="186"/>
      <c r="H52" s="186"/>
    </row>
    <row r="53" spans="1:8" ht="24">
      <c r="A53" s="546"/>
      <c r="B53" s="546" t="s">
        <v>865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"Параходство Българско речно плаване" АД 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827183719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1114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2007 година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1158</v>
      </c>
      <c r="D11" s="96">
        <f>'справка №1-БАЛАНС'!H19</f>
        <v>19566</v>
      </c>
      <c r="E11" s="96">
        <f>'справка №1-БАЛАНС'!H20</f>
        <v>0</v>
      </c>
      <c r="F11" s="96">
        <f>'справка №1-БАЛАНС'!H22</f>
        <v>90</v>
      </c>
      <c r="G11" s="96">
        <f>'справка №1-БАЛАНС'!H23</f>
        <v>0</v>
      </c>
      <c r="H11" s="98">
        <v>15243</v>
      </c>
      <c r="I11" s="96">
        <f>'справка №1-БАЛАНС'!H28+'справка №1-БАЛАНС'!H31</f>
        <v>4859</v>
      </c>
      <c r="J11" s="96">
        <f>'справка №1-БАЛАНС'!H29+'справка №1-БАЛАНС'!H32</f>
        <v>-6454</v>
      </c>
      <c r="K11" s="98"/>
      <c r="L11" s="424">
        <f>SUM(C11:K11)</f>
        <v>34462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1158</v>
      </c>
      <c r="D15" s="99">
        <f aca="true" t="shared" si="2" ref="D15:M15">D11+D12</f>
        <v>19566</v>
      </c>
      <c r="E15" s="99">
        <f t="shared" si="2"/>
        <v>0</v>
      </c>
      <c r="F15" s="99">
        <f t="shared" si="2"/>
        <v>90</v>
      </c>
      <c r="G15" s="99">
        <f t="shared" si="2"/>
        <v>0</v>
      </c>
      <c r="H15" s="99">
        <f t="shared" si="2"/>
        <v>15243</v>
      </c>
      <c r="I15" s="99">
        <f t="shared" si="2"/>
        <v>4859</v>
      </c>
      <c r="J15" s="99">
        <f t="shared" si="2"/>
        <v>-6454</v>
      </c>
      <c r="K15" s="99">
        <f t="shared" si="2"/>
        <v>0</v>
      </c>
      <c r="L15" s="424">
        <f t="shared" si="1"/>
        <v>34462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3228</v>
      </c>
      <c r="J16" s="425">
        <f>+'справка №1-БАЛАНС'!G32</f>
        <v>0</v>
      </c>
      <c r="K16" s="98"/>
      <c r="L16" s="424">
        <f t="shared" si="1"/>
        <v>3228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2500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408</v>
      </c>
      <c r="I17" s="100">
        <f t="shared" si="3"/>
        <v>-2908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>
        <v>2500</v>
      </c>
      <c r="D19" s="98"/>
      <c r="E19" s="98"/>
      <c r="F19" s="98"/>
      <c r="G19" s="98"/>
      <c r="H19" s="98">
        <v>408</v>
      </c>
      <c r="I19" s="98">
        <v>-2908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>
        <v>-2000</v>
      </c>
      <c r="J20" s="98">
        <v>2000</v>
      </c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>
        <v>-670</v>
      </c>
      <c r="I27" s="98"/>
      <c r="J27" s="98"/>
      <c r="K27" s="98"/>
      <c r="L27" s="424">
        <f t="shared" si="1"/>
        <v>-670</v>
      </c>
      <c r="M27" s="98"/>
      <c r="N27" s="19"/>
    </row>
    <row r="28" spans="1:14" ht="12">
      <c r="A28" s="21" t="s">
        <v>511</v>
      </c>
      <c r="B28" s="16" t="s">
        <v>512</v>
      </c>
      <c r="C28" s="98">
        <v>25301</v>
      </c>
      <c r="D28" s="98">
        <v>-19566</v>
      </c>
      <c r="E28" s="98"/>
      <c r="F28" s="98"/>
      <c r="G28" s="98"/>
      <c r="H28" s="98">
        <v>-10237</v>
      </c>
      <c r="I28" s="98">
        <v>242</v>
      </c>
      <c r="J28" s="98">
        <v>4454</v>
      </c>
      <c r="K28" s="98"/>
      <c r="L28" s="424">
        <f t="shared" si="1"/>
        <v>194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28959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90</v>
      </c>
      <c r="G29" s="97">
        <f t="shared" si="6"/>
        <v>0</v>
      </c>
      <c r="H29" s="97">
        <f t="shared" si="6"/>
        <v>4744</v>
      </c>
      <c r="I29" s="97">
        <f t="shared" si="6"/>
        <v>3421</v>
      </c>
      <c r="J29" s="97">
        <f t="shared" si="6"/>
        <v>0</v>
      </c>
      <c r="K29" s="97">
        <f t="shared" si="6"/>
        <v>0</v>
      </c>
      <c r="L29" s="424">
        <f t="shared" si="1"/>
        <v>37214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28959</v>
      </c>
      <c r="D32" s="97">
        <f t="shared" si="7"/>
        <v>0</v>
      </c>
      <c r="E32" s="97">
        <f t="shared" si="7"/>
        <v>0</v>
      </c>
      <c r="F32" s="97">
        <f t="shared" si="7"/>
        <v>90</v>
      </c>
      <c r="G32" s="97">
        <f t="shared" si="7"/>
        <v>0</v>
      </c>
      <c r="H32" s="97">
        <f t="shared" si="7"/>
        <v>4744</v>
      </c>
      <c r="I32" s="97">
        <f t="shared" si="7"/>
        <v>3421</v>
      </c>
      <c r="J32" s="97">
        <f t="shared" si="7"/>
        <v>0</v>
      </c>
      <c r="K32" s="97">
        <f t="shared" si="7"/>
        <v>0</v>
      </c>
      <c r="L32" s="424">
        <f t="shared" si="1"/>
        <v>37214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605" t="s">
        <v>869</v>
      </c>
      <c r="E35" s="605"/>
      <c r="F35" s="605"/>
      <c r="G35" s="605"/>
      <c r="H35" s="605"/>
      <c r="I35" s="605"/>
      <c r="J35" s="24" t="s">
        <v>870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21">
      <selection activeCell="O45" sqref="O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"Параходство Българско речно плаване" АД 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827183719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2007 година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1114</v>
      </c>
      <c r="Q3" s="625"/>
      <c r="R3" s="354"/>
    </row>
    <row r="4" spans="1:18" ht="12.75">
      <c r="A4" s="436" t="s">
        <v>522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60">
      <c r="A6" s="613"/>
      <c r="B6" s="614"/>
      <c r="C6" s="61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15284</v>
      </c>
      <c r="E9" s="243"/>
      <c r="F9" s="243"/>
      <c r="G9" s="113">
        <f>D9+E9-F9</f>
        <v>15284</v>
      </c>
      <c r="H9" s="103"/>
      <c r="I9" s="103"/>
      <c r="J9" s="113">
        <f>G9+H9-I9</f>
        <v>15284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15284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3147</v>
      </c>
      <c r="E10" s="243">
        <v>859</v>
      </c>
      <c r="F10" s="243">
        <v>2</v>
      </c>
      <c r="G10" s="113">
        <f aca="true" t="shared" si="2" ref="G10:G39">D10+E10-F10</f>
        <v>4004</v>
      </c>
      <c r="H10" s="103"/>
      <c r="I10" s="103"/>
      <c r="J10" s="113">
        <f aca="true" t="shared" si="3" ref="J10:J39">G10+H10-I10</f>
        <v>4004</v>
      </c>
      <c r="K10" s="103">
        <v>218</v>
      </c>
      <c r="L10" s="103">
        <v>110</v>
      </c>
      <c r="M10" s="103">
        <v>1</v>
      </c>
      <c r="N10" s="113">
        <f aca="true" t="shared" si="4" ref="N10:N39">K10+L10-M10</f>
        <v>327</v>
      </c>
      <c r="O10" s="103"/>
      <c r="P10" s="103"/>
      <c r="Q10" s="113">
        <f t="shared" si="0"/>
        <v>327</v>
      </c>
      <c r="R10" s="113">
        <f t="shared" si="1"/>
        <v>3677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1492</v>
      </c>
      <c r="E11" s="243">
        <v>1166</v>
      </c>
      <c r="F11" s="243">
        <v>1</v>
      </c>
      <c r="G11" s="113">
        <f t="shared" si="2"/>
        <v>2657</v>
      </c>
      <c r="H11" s="103"/>
      <c r="I11" s="103"/>
      <c r="J11" s="113">
        <f t="shared" si="3"/>
        <v>2657</v>
      </c>
      <c r="K11" s="103">
        <v>59</v>
      </c>
      <c r="L11" s="103">
        <v>207</v>
      </c>
      <c r="M11" s="103">
        <v>1</v>
      </c>
      <c r="N11" s="113">
        <f t="shared" si="4"/>
        <v>265</v>
      </c>
      <c r="O11" s="103"/>
      <c r="P11" s="103"/>
      <c r="Q11" s="113">
        <f t="shared" si="0"/>
        <v>265</v>
      </c>
      <c r="R11" s="113">
        <f t="shared" si="1"/>
        <v>2392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4632</v>
      </c>
      <c r="E12" s="243">
        <v>25</v>
      </c>
      <c r="F12" s="243">
        <v>7</v>
      </c>
      <c r="G12" s="113">
        <f t="shared" si="2"/>
        <v>4650</v>
      </c>
      <c r="H12" s="103"/>
      <c r="I12" s="103"/>
      <c r="J12" s="113">
        <f t="shared" si="3"/>
        <v>4650</v>
      </c>
      <c r="K12" s="103">
        <v>25</v>
      </c>
      <c r="L12" s="103">
        <v>190</v>
      </c>
      <c r="M12" s="103"/>
      <c r="N12" s="113">
        <f t="shared" si="4"/>
        <v>215</v>
      </c>
      <c r="O12" s="103"/>
      <c r="P12" s="103"/>
      <c r="Q12" s="113">
        <f t="shared" si="0"/>
        <v>215</v>
      </c>
      <c r="R12" s="113">
        <f t="shared" si="1"/>
        <v>4435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20467</v>
      </c>
      <c r="E13" s="243">
        <v>2295</v>
      </c>
      <c r="F13" s="243">
        <v>465</v>
      </c>
      <c r="G13" s="113">
        <f t="shared" si="2"/>
        <v>22297</v>
      </c>
      <c r="H13" s="103"/>
      <c r="I13" s="103"/>
      <c r="J13" s="113">
        <f t="shared" si="3"/>
        <v>22297</v>
      </c>
      <c r="K13" s="103">
        <v>10956</v>
      </c>
      <c r="L13" s="103">
        <v>908</v>
      </c>
      <c r="M13" s="103">
        <v>229</v>
      </c>
      <c r="N13" s="113">
        <f t="shared" si="4"/>
        <v>11635</v>
      </c>
      <c r="O13" s="103"/>
      <c r="P13" s="103"/>
      <c r="Q13" s="113">
        <f t="shared" si="0"/>
        <v>11635</v>
      </c>
      <c r="R13" s="113">
        <f t="shared" si="1"/>
        <v>10662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197</v>
      </c>
      <c r="E14" s="243">
        <v>161</v>
      </c>
      <c r="F14" s="243">
        <v>10</v>
      </c>
      <c r="G14" s="113">
        <f t="shared" si="2"/>
        <v>348</v>
      </c>
      <c r="H14" s="103"/>
      <c r="I14" s="103"/>
      <c r="J14" s="113">
        <f t="shared" si="3"/>
        <v>348</v>
      </c>
      <c r="K14" s="103">
        <v>157</v>
      </c>
      <c r="L14" s="103">
        <v>60</v>
      </c>
      <c r="M14" s="103">
        <v>10</v>
      </c>
      <c r="N14" s="113">
        <f t="shared" si="4"/>
        <v>207</v>
      </c>
      <c r="O14" s="103"/>
      <c r="P14" s="103"/>
      <c r="Q14" s="113">
        <f t="shared" si="0"/>
        <v>207</v>
      </c>
      <c r="R14" s="113">
        <f t="shared" si="1"/>
        <v>141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36">
      <c r="A15" s="563" t="s">
        <v>852</v>
      </c>
      <c r="B15" s="466" t="s">
        <v>853</v>
      </c>
      <c r="C15" s="564" t="s">
        <v>854</v>
      </c>
      <c r="D15" s="565">
        <v>3164</v>
      </c>
      <c r="E15" s="565">
        <v>3614</v>
      </c>
      <c r="F15" s="565">
        <v>4607</v>
      </c>
      <c r="G15" s="113">
        <f t="shared" si="2"/>
        <v>2171</v>
      </c>
      <c r="H15" s="566"/>
      <c r="I15" s="566"/>
      <c r="J15" s="113">
        <f t="shared" si="3"/>
        <v>2171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2171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48383</v>
      </c>
      <c r="E17" s="248">
        <f>SUM(E9:E16)</f>
        <v>8120</v>
      </c>
      <c r="F17" s="248">
        <f>SUM(F9:F16)</f>
        <v>5092</v>
      </c>
      <c r="G17" s="113">
        <f t="shared" si="2"/>
        <v>51411</v>
      </c>
      <c r="H17" s="114">
        <f>SUM(H9:H16)</f>
        <v>0</v>
      </c>
      <c r="I17" s="114">
        <f>SUM(I9:I16)</f>
        <v>0</v>
      </c>
      <c r="J17" s="113">
        <f t="shared" si="3"/>
        <v>51411</v>
      </c>
      <c r="K17" s="114">
        <f>SUM(K9:K16)</f>
        <v>11415</v>
      </c>
      <c r="L17" s="114">
        <f>SUM(L9:L16)</f>
        <v>1475</v>
      </c>
      <c r="M17" s="114">
        <f>SUM(M9:M16)</f>
        <v>241</v>
      </c>
      <c r="N17" s="113">
        <f t="shared" si="4"/>
        <v>12649</v>
      </c>
      <c r="O17" s="114">
        <f>SUM(O9:O16)</f>
        <v>0</v>
      </c>
      <c r="P17" s="114">
        <f>SUM(P9:P16)</f>
        <v>0</v>
      </c>
      <c r="Q17" s="113">
        <f t="shared" si="5"/>
        <v>12649</v>
      </c>
      <c r="R17" s="113">
        <f t="shared" si="6"/>
        <v>38762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12</v>
      </c>
      <c r="E22" s="243">
        <v>4</v>
      </c>
      <c r="F22" s="243"/>
      <c r="G22" s="113">
        <f t="shared" si="2"/>
        <v>16</v>
      </c>
      <c r="H22" s="103"/>
      <c r="I22" s="103"/>
      <c r="J22" s="113">
        <f t="shared" si="3"/>
        <v>16</v>
      </c>
      <c r="K22" s="103">
        <v>11</v>
      </c>
      <c r="L22" s="103">
        <v>1</v>
      </c>
      <c r="M22" s="103"/>
      <c r="N22" s="113">
        <f t="shared" si="4"/>
        <v>12</v>
      </c>
      <c r="O22" s="103"/>
      <c r="P22" s="103"/>
      <c r="Q22" s="113">
        <f t="shared" si="5"/>
        <v>12</v>
      </c>
      <c r="R22" s="113">
        <f t="shared" si="6"/>
        <v>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12</v>
      </c>
      <c r="E25" s="244">
        <f aca="true" t="shared" si="7" ref="E25:P25">SUM(E21:E24)</f>
        <v>4</v>
      </c>
      <c r="F25" s="244">
        <f t="shared" si="7"/>
        <v>0</v>
      </c>
      <c r="G25" s="105">
        <f t="shared" si="2"/>
        <v>16</v>
      </c>
      <c r="H25" s="104">
        <f t="shared" si="7"/>
        <v>0</v>
      </c>
      <c r="I25" s="104">
        <f t="shared" si="7"/>
        <v>0</v>
      </c>
      <c r="J25" s="105">
        <f t="shared" si="3"/>
        <v>16</v>
      </c>
      <c r="K25" s="104">
        <f t="shared" si="7"/>
        <v>11</v>
      </c>
      <c r="L25" s="104">
        <f t="shared" si="7"/>
        <v>1</v>
      </c>
      <c r="M25" s="104">
        <f t="shared" si="7"/>
        <v>0</v>
      </c>
      <c r="N25" s="105">
        <f t="shared" si="4"/>
        <v>12</v>
      </c>
      <c r="O25" s="104">
        <f t="shared" si="7"/>
        <v>0</v>
      </c>
      <c r="P25" s="104">
        <f t="shared" si="7"/>
        <v>0</v>
      </c>
      <c r="Q25" s="105">
        <f t="shared" si="5"/>
        <v>12</v>
      </c>
      <c r="R25" s="105">
        <f t="shared" si="6"/>
        <v>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1522</v>
      </c>
      <c r="E27" s="246">
        <f aca="true" t="shared" si="8" ref="E27:P27">SUM(E28:E31)</f>
        <v>0</v>
      </c>
      <c r="F27" s="246">
        <f t="shared" si="8"/>
        <v>1</v>
      </c>
      <c r="G27" s="110">
        <f t="shared" si="2"/>
        <v>1521</v>
      </c>
      <c r="H27" s="109">
        <f t="shared" si="8"/>
        <v>0</v>
      </c>
      <c r="I27" s="109">
        <f t="shared" si="8"/>
        <v>0</v>
      </c>
      <c r="J27" s="110">
        <f t="shared" si="3"/>
        <v>1521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1521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1504</v>
      </c>
      <c r="E28" s="243"/>
      <c r="F28" s="243"/>
      <c r="G28" s="113">
        <f t="shared" si="2"/>
        <v>1504</v>
      </c>
      <c r="H28" s="103"/>
      <c r="I28" s="103"/>
      <c r="J28" s="113">
        <f t="shared" si="3"/>
        <v>1504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1504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18</v>
      </c>
      <c r="E31" s="243"/>
      <c r="F31" s="243">
        <v>1</v>
      </c>
      <c r="G31" s="113">
        <f t="shared" si="2"/>
        <v>17</v>
      </c>
      <c r="H31" s="111"/>
      <c r="I31" s="111"/>
      <c r="J31" s="113">
        <f t="shared" si="3"/>
        <v>17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1522</v>
      </c>
      <c r="E38" s="248">
        <f aca="true" t="shared" si="12" ref="E38:P38">E27+E32+E37</f>
        <v>0</v>
      </c>
      <c r="F38" s="248">
        <f t="shared" si="12"/>
        <v>1</v>
      </c>
      <c r="G38" s="113">
        <f t="shared" si="2"/>
        <v>1521</v>
      </c>
      <c r="H38" s="114">
        <f t="shared" si="12"/>
        <v>0</v>
      </c>
      <c r="I38" s="114">
        <f t="shared" si="12"/>
        <v>0</v>
      </c>
      <c r="J38" s="113">
        <f t="shared" si="3"/>
        <v>1521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1521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49917</v>
      </c>
      <c r="E40" s="547">
        <f>E17+E18+E19+E25+E38+E39</f>
        <v>8124</v>
      </c>
      <c r="F40" s="547">
        <f aca="true" t="shared" si="13" ref="F40:R40">F17+F18+F19+F25+F38+F39</f>
        <v>5093</v>
      </c>
      <c r="G40" s="547">
        <f t="shared" si="13"/>
        <v>52948</v>
      </c>
      <c r="H40" s="547">
        <f t="shared" si="13"/>
        <v>0</v>
      </c>
      <c r="I40" s="547">
        <f t="shared" si="13"/>
        <v>0</v>
      </c>
      <c r="J40" s="547">
        <f t="shared" si="13"/>
        <v>52948</v>
      </c>
      <c r="K40" s="547">
        <f t="shared" si="13"/>
        <v>11426</v>
      </c>
      <c r="L40" s="547">
        <f t="shared" si="13"/>
        <v>1476</v>
      </c>
      <c r="M40" s="547">
        <f t="shared" si="13"/>
        <v>241</v>
      </c>
      <c r="N40" s="547">
        <f t="shared" si="13"/>
        <v>12661</v>
      </c>
      <c r="O40" s="547">
        <f t="shared" si="13"/>
        <v>0</v>
      </c>
      <c r="P40" s="547">
        <f t="shared" si="13"/>
        <v>0</v>
      </c>
      <c r="Q40" s="547">
        <f t="shared" si="13"/>
        <v>12661</v>
      </c>
      <c r="R40" s="547">
        <f t="shared" si="13"/>
        <v>40287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871</v>
      </c>
      <c r="C44" s="445"/>
      <c r="D44" s="446"/>
      <c r="E44" s="446"/>
      <c r="F44" s="446"/>
      <c r="G44" s="436"/>
      <c r="H44" s="447" t="s">
        <v>872</v>
      </c>
      <c r="I44" s="447"/>
      <c r="J44" s="447"/>
      <c r="K44" s="617"/>
      <c r="L44" s="617"/>
      <c r="M44" s="617"/>
      <c r="N44" s="617"/>
      <c r="O44" s="618" t="s">
        <v>873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75" zoomScaleNormal="75" workbookViewId="0" topLeftCell="A71">
      <selection activeCell="D43" sqref="D43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"Параходство Българско речно плаване" АД </v>
      </c>
      <c r="B3" s="633"/>
      <c r="C3" s="353" t="s">
        <v>2</v>
      </c>
      <c r="E3" s="353">
        <f>'справка №1-БАЛАНС'!H3</f>
        <v>827183719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2007 година</v>
      </c>
      <c r="B4" s="634"/>
      <c r="C4" s="354" t="s">
        <v>4</v>
      </c>
      <c r="D4" s="354"/>
      <c r="E4" s="353">
        <f>'справка №1-БАЛАНС'!H4</f>
        <v>1114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102</v>
      </c>
      <c r="D21" s="153"/>
      <c r="E21" s="166">
        <f t="shared" si="0"/>
        <v>102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301</v>
      </c>
      <c r="D24" s="165">
        <f>SUM(D25:D27)</f>
        <v>301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144</v>
      </c>
      <c r="D26" s="153">
        <v>144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157</v>
      </c>
      <c r="D27" s="153">
        <v>157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1935</v>
      </c>
      <c r="D28" s="153">
        <v>1935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1599</v>
      </c>
      <c r="D29" s="153">
        <v>1599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263</v>
      </c>
      <c r="D31" s="153">
        <v>263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>
        <v>73</v>
      </c>
      <c r="D32" s="153">
        <v>73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128</v>
      </c>
      <c r="D38" s="150">
        <f>SUM(D39:D42)</f>
        <v>128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128</v>
      </c>
      <c r="D42" s="153">
        <v>128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4299</v>
      </c>
      <c r="D43" s="149">
        <f>D24+D28+D29+D31+D30+D32+D33+D38</f>
        <v>4299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4401</v>
      </c>
      <c r="D44" s="148">
        <f>D43+D21+D19+D9</f>
        <v>4299</v>
      </c>
      <c r="E44" s="164">
        <f>E43+E21+E19+E9</f>
        <v>102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2898</v>
      </c>
      <c r="D52" s="148">
        <f>SUM(D53:D55)</f>
        <v>0</v>
      </c>
      <c r="E52" s="165">
        <f>C52-D52</f>
        <v>2898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2898</v>
      </c>
      <c r="D53" s="153"/>
      <c r="E53" s="165">
        <f>C53-D53</f>
        <v>2898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525</v>
      </c>
      <c r="D56" s="148">
        <f>D57+D59</f>
        <v>0</v>
      </c>
      <c r="E56" s="165">
        <f t="shared" si="1"/>
        <v>525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>
        <v>525</v>
      </c>
      <c r="D59" s="153"/>
      <c r="E59" s="165">
        <f t="shared" si="1"/>
        <v>525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406</v>
      </c>
      <c r="D64" s="153"/>
      <c r="E64" s="165">
        <f t="shared" si="1"/>
        <v>406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3829</v>
      </c>
      <c r="D66" s="148">
        <f>D52+D56+D61+D62+D63+D64</f>
        <v>0</v>
      </c>
      <c r="E66" s="165">
        <f t="shared" si="1"/>
        <v>3829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1153</v>
      </c>
      <c r="D68" s="153"/>
      <c r="E68" s="165">
        <f t="shared" si="1"/>
        <v>1153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718</v>
      </c>
      <c r="D71" s="150">
        <f>SUM(D72:D74)</f>
        <v>718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700</v>
      </c>
      <c r="D72" s="153">
        <v>700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18</v>
      </c>
      <c r="D73" s="153">
        <v>18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100</v>
      </c>
      <c r="D80" s="148">
        <f>SUM(D81:D84)</f>
        <v>100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100</v>
      </c>
      <c r="D84" s="153">
        <v>100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4123</v>
      </c>
      <c r="D85" s="149">
        <f>SUM(D86:D90)+D94</f>
        <v>4123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2201</v>
      </c>
      <c r="D87" s="153">
        <v>2201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154</v>
      </c>
      <c r="D88" s="153">
        <v>154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1039</v>
      </c>
      <c r="D89" s="153">
        <v>1039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373</v>
      </c>
      <c r="D90" s="148">
        <f>SUM(D91:D93)</f>
        <v>373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233</v>
      </c>
      <c r="D91" s="153">
        <v>233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66</v>
      </c>
      <c r="D92" s="153">
        <v>66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74</v>
      </c>
      <c r="D93" s="153">
        <v>74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356</v>
      </c>
      <c r="D94" s="153">
        <v>356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48</v>
      </c>
      <c r="D95" s="153">
        <v>48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4989</v>
      </c>
      <c r="D96" s="149">
        <f>D85+D80+D75+D71+D95</f>
        <v>4989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9971</v>
      </c>
      <c r="D97" s="149">
        <f>D96+D68+D66</f>
        <v>4989</v>
      </c>
      <c r="E97" s="149">
        <f>E96+E68+E66</f>
        <v>4982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>
        <v>235</v>
      </c>
      <c r="D102" s="153"/>
      <c r="E102" s="153">
        <v>135</v>
      </c>
      <c r="F102" s="172">
        <f>C102+D102-E102</f>
        <v>100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235</v>
      </c>
      <c r="D105" s="148">
        <f>SUM(D102:D104)</f>
        <v>0</v>
      </c>
      <c r="E105" s="148">
        <f>SUM(E102:E104)</f>
        <v>135</v>
      </c>
      <c r="F105" s="148">
        <f>SUM(F102:F104)</f>
        <v>100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874</v>
      </c>
      <c r="B109" s="630"/>
      <c r="C109" s="630" t="s">
        <v>875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876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"Параходство Българско речно плаване" АД </v>
      </c>
      <c r="D4" s="628"/>
      <c r="E4" s="628"/>
      <c r="F4" s="578"/>
      <c r="G4" s="580" t="s">
        <v>2</v>
      </c>
      <c r="H4" s="580"/>
      <c r="I4" s="589">
        <f>'справка №1-БАЛАНС'!H3</f>
        <v>827183719</v>
      </c>
    </row>
    <row r="5" spans="1:9" ht="15">
      <c r="A5" s="522" t="s">
        <v>5</v>
      </c>
      <c r="B5" s="579"/>
      <c r="C5" s="606" t="str">
        <f>'справка №1-БАЛАНС'!E5</f>
        <v>2007 година</v>
      </c>
      <c r="D5" s="637"/>
      <c r="E5" s="637"/>
      <c r="F5" s="579"/>
      <c r="G5" s="354" t="s">
        <v>4</v>
      </c>
      <c r="H5" s="581"/>
      <c r="I5" s="588">
        <f>'справка №1-БАЛАНС'!H4</f>
        <v>1114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>
        <v>177</v>
      </c>
      <c r="D19" s="141"/>
      <c r="E19" s="141"/>
      <c r="F19" s="141">
        <v>1</v>
      </c>
      <c r="G19" s="141">
        <v>46</v>
      </c>
      <c r="H19" s="141"/>
      <c r="I19" s="541">
        <f t="shared" si="0"/>
        <v>47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177</v>
      </c>
      <c r="D26" s="127">
        <f t="shared" si="2"/>
        <v>0</v>
      </c>
      <c r="E26" s="127">
        <f t="shared" si="2"/>
        <v>0</v>
      </c>
      <c r="F26" s="127">
        <f t="shared" si="2"/>
        <v>1</v>
      </c>
      <c r="G26" s="127">
        <f t="shared" si="2"/>
        <v>46</v>
      </c>
      <c r="H26" s="127">
        <f t="shared" si="2"/>
        <v>0</v>
      </c>
      <c r="I26" s="541">
        <f t="shared" si="0"/>
        <v>47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874</v>
      </c>
      <c r="B30" s="636"/>
      <c r="C30" s="636"/>
      <c r="D30" s="568" t="s">
        <v>877</v>
      </c>
      <c r="E30" s="635"/>
      <c r="F30" s="635"/>
      <c r="G30" s="635"/>
      <c r="H30" s="519" t="s">
        <v>876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13">
      <selection activeCell="C154" sqref="C154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"Параходство Българско речно плаване" АД </v>
      </c>
      <c r="C5" s="627"/>
      <c r="D5" s="587"/>
      <c r="E5" s="353" t="s">
        <v>2</v>
      </c>
      <c r="F5" s="590">
        <f>'справка №1-БАЛАНС'!H3</f>
        <v>827183719</v>
      </c>
    </row>
    <row r="6" spans="1:13" ht="15" customHeight="1">
      <c r="A6" s="54" t="s">
        <v>819</v>
      </c>
      <c r="B6" s="606" t="str">
        <f>'справка №1-БАЛАНС'!E5</f>
        <v>2007 година</v>
      </c>
      <c r="C6" s="637"/>
      <c r="D6" s="55"/>
      <c r="E6" s="354" t="s">
        <v>4</v>
      </c>
      <c r="F6" s="591">
        <f>'справка №1-БАЛАНС'!H4</f>
        <v>1114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828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867</v>
      </c>
      <c r="B133" s="70"/>
      <c r="C133" s="550">
        <v>17</v>
      </c>
      <c r="D133" s="550"/>
      <c r="E133" s="550"/>
      <c r="F133" s="552">
        <f>C133-E133</f>
        <v>17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17</v>
      </c>
      <c r="D148" s="536"/>
      <c r="E148" s="536">
        <f>SUM(E133:E147)</f>
        <v>0</v>
      </c>
      <c r="F148" s="551">
        <f>SUM(F133:F147)</f>
        <v>17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17</v>
      </c>
      <c r="D149" s="536"/>
      <c r="E149" s="536">
        <f>E148+E131+E114+E97</f>
        <v>0</v>
      </c>
      <c r="F149" s="551">
        <f>F148+F131+F114+F97</f>
        <v>17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874</v>
      </c>
      <c r="B151" s="561"/>
      <c r="C151" s="638" t="s">
        <v>875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873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2008-03-30T10:08:36Z</cp:lastPrinted>
  <dcterms:created xsi:type="dcterms:W3CDTF">2000-06-29T12:02:40Z</dcterms:created>
  <dcterms:modified xsi:type="dcterms:W3CDTF">2008-03-30T10:49:54Z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