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<sst xmlns="http://schemas.openxmlformats.org/spreadsheetml/2006/main" count="1080" uniqueCount="884">
  <si>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</si>
  <si>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</si>
  <si>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</si>
  <si>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</si>
  <si>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</si>
  <si>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</si>
  <si>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</si>
  <si>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</si>
  <si>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</si>
  <si>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</si>
  <si>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</si>
  <si>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</si>
  <si>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</si>
  <si>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</si>
  <si>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</si>
  <si>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</si>
  <si>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</si>
  <si>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</si>
  <si>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</si>
  <si>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</si>
  <si>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</si>
  <si>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</si>
  <si>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</si>
  <si>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</si>
  <si>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</si>
  <si>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</si>
  <si>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</si>
  <si>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</si>
  <si>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</si>
  <si>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</si>
  <si>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</si>
  <si>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</si>
  <si>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</si>
  <si>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</si>
  <si>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</si>
  <si>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</si>
  <si>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</si>
  <si>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</si>
  <si>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</si>
  <si>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</si>
  <si>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</si>
  <si>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</si>
  <si>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</si>
  <si>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</si>
  <si>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</si>
  <si>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</si>
  <si>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</si>
  <si>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</si>
  <si>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</si>
  <si>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</si>
  <si>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</si>
  <si>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</si>
  <si>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</si>
  <si>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</si>
  <si>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</si>
  <si>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</si>
  <si>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</si>
  <si>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</si>
  <si>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</si>
  <si>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</si>
  <si>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</si>
  <si>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</si>
  <si>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</si>
  <si>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</si>
  <si>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</si>
  <si>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</si>
  <si>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</si>
  <si>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</si>
  <si>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</si>
  <si>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</si>
  <si>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</si>
  <si>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</si>
  <si>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</si>
  <si>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</si>
  <si>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</si>
  <si>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</si>
  <si>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</si>
  <si>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</si>
  <si>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</si>
  <si>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</si>
  <si>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</si>
  <si>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</si>
  <si>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</si>
  <si>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</si>
  <si>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</si>
  <si>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</si>
  <si>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</si>
  <si>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</si>
  <si>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</si>
  <si>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</si>
  <si>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</si>
  <si>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</si>
  <si>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</si>
  <si>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</si>
  <si>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</si>
  <si>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</si>
  <si>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</si>
  <si>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</si>
  <si>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</si>
  <si>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</si>
  <si>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</si>
  <si>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</si>
  <si>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</si>
  <si>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</si>
  <si>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</si>
  <si>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</si>
  <si>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</si>
  <si>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</si>
  <si>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</si>
  <si>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</si>
  <si>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</si>
  <si>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</si>
  <si>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</si>
  <si>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</si>
  <si>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</si>
  <si>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</si>
  <si>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</si>
  <si>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</si>
  <si>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</si>
  <si>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</si>
  <si>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</si>
  <si>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</si>
  <si>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</si>
  <si>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</si>
  <si>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</si>
  <si>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</si>
  <si>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</si>
  <si>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</si>
  <si>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</si>
  <si>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</si>
  <si>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</si>
  <si>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</si>
  <si>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</si>
  <si>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</si>
  <si>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</si>
  <si>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</si>
  <si>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</si>
  <si>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</si>
  <si>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</si>
  <si>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</si>
  <si>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</si>
  <si>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</si>
  <si>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</si>
  <si>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</si>
  <si>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</si>
  <si>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</si>
  <si>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</si>
  <si>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</si>
  <si>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</si>
  <si>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</si>
  <si>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</si>
  <si>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</si>
  <si>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</si>
  <si>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</si>
  <si>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</si>
  <si>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</si>
  <si>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</si>
  <si>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</si>
  <si>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</si>
  <si>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</si>
  <si>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</si>
  <si>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</si>
  <si>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</si>
  <si>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</si>
  <si>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</si>
  <si>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</si>
  <si>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</si>
  <si>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</si>
  <si>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</si>
  <si>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</si>
  <si>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</si>
  <si>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</si>
  <si>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</si>
  <si>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</si>
  <si>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</si>
  <si>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</si>
  <si>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</si>
  <si>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</si>
  <si>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</si>
  <si>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</si>
  <si>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</si>
  <si>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</si>
  <si>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</si>
  <si>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</si>
  <si>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</si>
  <si>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</si>
  <si>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</si>
  <si>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</si>
  <si>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</si>
  <si>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</si>
  <si>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</si>
  <si>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</si>
  <si>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</si>
  <si>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</si>
  <si>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</si>
  <si>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</si>
  <si>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</si>
  <si>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</si>
  <si>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</si>
  <si>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</si>
  <si>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</si>
  <si>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</si>
  <si>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</si>
  <si>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</si>
  <si>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</si>
  <si>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</si>
  <si>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</si>
  <si>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</si>
  <si>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</si>
  <si>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</si>
  <si>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</si>
  <si>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</si>
  <si>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</si>
  <si>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</si>
  <si>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</si>
  <si>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</si>
  <si>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</si>
  <si>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</si>
  <si>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</si>
  <si>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</si>
  <si>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</si>
  <si>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</si>
  <si>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</si>
  <si>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</si>
  <si>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</si>
  <si>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</si>
  <si>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</si>
  <si>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</si>
  <si>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</si>
  <si>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</si>
  <si>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</si>
  <si>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</si>
  <si>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</si>
  <si>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</si>
  <si>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</si>
  <si>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</si>
  <si>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</si>
  <si>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</si>
  <si>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</si>
  <si>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</si>
  <si>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</si>
  <si>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</si>
  <si>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</si>
  <si>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</si>
  <si>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</si>
  <si>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</si>
  <si>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</si>
  <si>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</si>
  <si>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</si>
  <si>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</si>
  <si>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</si>
  <si>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</si>
  <si>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</si>
  <si>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</si>
  <si>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</si>
  <si>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</si>
  <si>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</si>
  <si>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</si>
  <si>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</si>
  <si>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</si>
  <si>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</si>
  <si>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</si>
  <si>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</si>
  <si>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</si>
  <si>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</si>
  <si>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</si>
  <si>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</si>
  <si>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</si>
  <si>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</si>
  <si>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</si>
  <si>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</si>
  <si>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</si>
  <si>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</si>
  <si>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</si>
  <si>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</si>
  <si>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</si>
  <si>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</si>
  <si>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</si>
  <si>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</si>
  <si>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</si>
  <si>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</si>
  <si>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</si>
  <si>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</si>
  <si>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</si>
  <si>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</si>
  <si>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</si>
  <si>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</si>
  <si>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</si>
  <si>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</si>
  <si>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</si>
  <si>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</si>
  <si>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</si>
  <si>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</si>
  <si>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</si>
  <si>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</si>
  <si>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</si>
  <si>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</si>
  <si>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</si>
  <si>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</si>
  <si>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</si>
  <si>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</si>
  <si>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</si>
  <si>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</si>
  <si>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</si>
  <si>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</si>
  <si>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</si>
  <si>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</si>
  <si>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</si>
  <si>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</si>
  <si>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</si>
  <si>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</si>
  <si>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</si>
  <si>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</si>
  <si>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</si>
  <si>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</si>
  <si>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</si>
  <si>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</si>
  <si>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</si>
  <si>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</si>
  <si>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</si>
  <si>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</si>
  <si>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</si>
  <si>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</si>
  <si>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</si>
  <si>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</si>
  <si>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</si>
  <si>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</si>
  <si>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</si>
  <si>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</si>
  <si>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</si>
  <si>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</si>
  <si>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</si>
  <si>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</si>
  <si>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</si>
  <si>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</si>
  <si>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</si>
  <si>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</si>
  <si>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</si>
  <si>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</si>
  <si>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</si>
  <si>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</si>
  <si>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</si>
  <si>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</si>
  <si>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</si>
  <si>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</si>
  <si>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</si>
  <si>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</si>
  <si>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</si>
  <si>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</si>
  <si>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</si>
  <si>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</si>
  <si>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</si>
  <si>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</si>
  <si>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</si>
  <si>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</si>
  <si>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</si>
  <si>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</si>
  <si>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</si>
  <si>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</si>
  <si>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</si>
  <si>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</si>
  <si>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</si>
  <si>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</si>
  <si>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</si>
  <si>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</si>
  <si>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</si>
  <si>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</si>
  <si>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</si>
  <si>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</si>
  <si>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</si>
  <si>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</si>
  <si>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</si>
  <si>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</si>
  <si>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</si>
  <si>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</si>
  <si>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</si>
  <si>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</si>
  <si>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</si>
  <si>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</si>
  <si>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</si>
  <si>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</si>
  <si>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</si>
  <si>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</si>
  <si>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</si>
  <si>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</si>
  <si>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</si>
  <si>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</si>
  <si>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</si>
  <si>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</si>
  <si>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</si>
  <si>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</si>
  <si>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</si>
  <si>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</si>
  <si>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</si>
  <si>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</si>
  <si>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</si>
  <si>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</si>
  <si>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</si>
  <si>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</si>
  <si>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</si>
  <si>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</si>
  <si>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</si>
  <si>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</si>
  <si>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</si>
  <si>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</si>
  <si>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</si>
  <si>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</si>
  <si>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</si>
  <si>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</si>
  <si>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</si>
  <si>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</si>
  <si>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</si>
  <si>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</si>
  <si>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</si>
  <si>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</si>
  <si>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</si>
  <si>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</si>
  <si>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</si>
  <si>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</si>
  <si>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</si>
  <si>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</si>
  <si>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</si>
  <si>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</si>
  <si>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</si>
  <si>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</si>
  <si>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</si>
  <si>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</si>
  <si>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</si>
  <si>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</si>
  <si>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</si>
  <si>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</si>
  <si>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</si>
  <si>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</si>
  <si>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</si>
  <si>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</si>
  <si>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</si>
  <si>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</si>
  <si>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</si>
  <si>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</si>
  <si>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</si>
  <si>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</si>
  <si>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</si>
  <si>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</si>
  <si>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</si>
  <si>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</si>
  <si>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</si>
  <si>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</si>
  <si>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</si>
  <si>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</si>
  <si>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</si>
  <si>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</si>
  <si>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</si>
  <si>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</si>
  <si>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</si>
  <si>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</si>
  <si>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</si>
  <si>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</si>
  <si>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</si>
  <si>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</si>
  <si>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</si>
  <si>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</si>
  <si>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</si>
  <si>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</si>
  <si>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</si>
  <si>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</si>
  <si>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</si>
  <si>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</si>
  <si>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</si>
  <si>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</si>
  <si>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</si>
  <si>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</si>
  <si>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</si>
  <si>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</si>
  <si>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</si>
  <si>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</si>
  <si>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</si>
  <si>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</si>
  <si>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</si>
  <si>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</si>
  <si>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</si>
  <si>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</si>
  <si>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</si>
  <si>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</si>
  <si>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</si>
  <si>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</si>
  <si>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</si>
  <si>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</si>
  <si>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</si>
  <si>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</si>
  <si>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</si>
  <si>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</si>
  <si>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</si>
  <si>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</si>
  <si>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</si>
  <si>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</si>
  <si>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</si>
  <si>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</si>
  <si>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</si>
  <si>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</si>
  <si>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</si>
  <si>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</si>
  <si>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</si>
  <si>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</si>
  <si>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</si>
  <si>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</si>
  <si>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</si>
  <si>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</si>
  <si>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</si>
  <si>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</si>
  <si>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</si>
  <si>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</si>
  <si>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</si>
  <si>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</si>
  <si>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</si>
  <si>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</si>
  <si>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</si>
  <si>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</si>
  <si>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</si>
  <si>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</si>
  <si>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</si>
  <si>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</si>
  <si>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</si>
  <si>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</si>
  <si>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</si>
  <si>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</si>
  <si>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</si>
  <si>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</si>
  <si>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</si>
  <si>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</si>
  <si>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</si>
  <si>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</si>
  <si>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</si>
  <si>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</si>
  <si>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</si>
  <si>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</si>
  <si>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</si>
  <si>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</si>
  <si>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</si>
  <si>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</si>
  <si>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</si>
  <si>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</si>
  <si>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</si>
  <si>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</si>
  <si>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</si>
  <si>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</si>
  <si>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</si>
  <si>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</si>
  <si>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</si>
  <si>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</si>
  <si>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</si>
  <si>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</si>
  <si>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</si>
  <si>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</si>
  <si>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</si>
  <si>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</si>
  <si>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</si>
  <si>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</si>
  <si>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</si>
  <si>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</si>
  <si>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</si>
  <si>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</si>
  <si>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</si>
  <si>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</si>
  <si>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</si>
  <si>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</si>
  <si>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</si>
  <si>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</si>
  <si>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</si>
  <si>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</si>
  <si>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</si>
  <si>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</si>
  <si>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</si>
  <si>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</si>
  <si>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</si>
  <si>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</si>
  <si>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</si>
  <si>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</si>
  <si>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</si>
  <si>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</si>
  <si>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</si>
  <si>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</si>
  <si>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</si>
  <si>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</si>
  <si>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</si>
  <si>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</si>
  <si>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</si>
  <si>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</si>
  <si>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</si>
  <si>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</si>
  <si>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</si>
  <si>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</si>
  <si>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</si>
  <si>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</si>
  <si>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</si>
  <si>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</si>
  <si>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</si>
  <si>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</si>
  <si>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</si>
  <si>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</si>
  <si>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</si>
  <si>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</si>
  <si>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</si>
  <si>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</si>
  <si>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</si>
  <si>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</si>
  <si>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</si>
  <si>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</si>
  <si>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</si>
  <si>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</si>
  <si>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</si>
  <si>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</si>
  <si>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</si>
  <si>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</si>
  <si>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</si>
  <si>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</si>
  <si>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</si>
  <si>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</si>
  <si>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</si>
  <si>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</si>
  <si>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</si>
  <si>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</si>
  <si>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</si>
  <si>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</si>
  <si>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</si>
  <si>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</si>
  <si>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</si>
  <si>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</si>
  <si>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</si>
  <si>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</si>
  <si>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</si>
  <si>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</si>
  <si>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</si>
  <si>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</si>
  <si>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</si>
  <si>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</si>
  <si>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</si>
  <si>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</si>
  <si>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</si>
  <si>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</si>
  <si>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</si>
  <si>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</si>
  <si>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</si>
  <si>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</si>
  <si>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</si>
  <si>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</si>
  <si>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</si>
  <si>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</si>
  <si>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</si>
  <si>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</si>
  <si>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</si>
  <si>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</si>
  <si>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</si>
  <si>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</si>
  <si>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</si>
  <si>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</si>
  <si>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</si>
  <si>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</si>
  <si>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</si>
  <si>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</si>
  <si>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</si>
  <si>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</si>
  <si>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</si>
  <si>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</si>
  <si>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</si>
  <si>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</si>
  <si>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</si>
  <si>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</si>
  <si>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</si>
  <si>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</si>
  <si>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</si>
  <si>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</si>
  <si>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</si>
  <si>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</si>
  <si>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</si>
  <si>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</si>
  <si>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</si>
  <si>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</si>
  <si>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</si>
  <si>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</si>
  <si>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</si>
  <si>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</si>
  <si>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</si>
  <si>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</si>
  <si>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</si>
  <si>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</si>
  <si>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</si>
  <si>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</si>
  <si>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</si>
  <si>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</si>
  <si>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</si>
  <si>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</si>
  <si>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</si>
  <si>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</si>
  <si>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</si>
  <si>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</si>
  <si>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</si>
  <si>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</si>
  <si>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</si>
  <si>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</si>
  <si>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</si>
  <si>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</si>
  <si>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</si>
  <si>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</si>
  <si>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</si>
  <si>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</si>
  <si>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</si>
  <si>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</si>
  <si>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</si>
  <si>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</si>
  <si>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</si>
  <si>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</si>
  <si>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</si>
  <si>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</si>
  <si>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</si>
  <si>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</si>
  <si>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</si>
  <si>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</si>
  <si>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</si>
  <si>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</si>
  <si>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</si>
  <si>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</si>
  <si>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</si>
  <si>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</si>
  <si>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</si>
  <si>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</si>
  <si>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</si>
  <si>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</si>
  <si>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</si>
  <si>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</si>
  <si>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</si>
  <si>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</si>
  <si>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</si>
  <si>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</si>
  <si>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</si>
  <si>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</si>
  <si>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</si>
  <si>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</si>
  <si>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</si>
  <si>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</si>
  <si>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</si>
  <si>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</si>
  <si>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</si>
  <si>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</si>
  <si>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</si>
  <si>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</si>
  <si>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</si>
  <si>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</si>
  <si>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</si>
  <si>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</si>
  <si>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</si>
  <si>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</si>
  <si>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</si>
  <si>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</si>
  <si>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</si>
  <si>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</si>
  <si>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</si>
  <si>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</si>
  <si>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</si>
  <si>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</si>
  <si>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</si>
  <si>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</si>
  <si>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</si>
  <si>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</si>
  <si>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</si>
  <si>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</si>
  <si>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</si>
  <si>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</si>
  <si>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</si>
  <si>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</si>
  <si>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</si>
  <si>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</si>
  <si>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</si>
  <si>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</si>
  <si>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</si>
  <si>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</si>
  <si>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</si>
  <si>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</si>
  <si>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</si>
  <si>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</si>
  <si>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</si>
  <si>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</si>
  <si>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</si>
  <si>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</si>
  <si>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</si>
  <si>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</si>
  <si>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</si>
  <si>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</si>
  <si>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</si>
  <si>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</si>
  <si>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</si>
  <si>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</si>
  <si>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</si>
  <si>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</si>
  <si>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</si>
  <si>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</si>
  <si>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</si>
  <si>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</si>
  <si>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</si>
  <si>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</si>
  <si>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</si>
  <si>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</si>
  <si>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</si>
  <si>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</si>
  <si>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</si>
  <si>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</si>
  <si>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</si>
  <si>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</si>
  <si>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</si>
  <si>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</si>
  <si>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</si>
  <si>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</si>
  <si>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</si>
  <si>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</si>
  <si>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</si>
  <si>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</si>
  <si>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</si>
  <si>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</si>
  <si>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</si>
  <si>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</si>
  <si>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</si>
  <si>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</si>
  <si>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</si>
  <si>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</si>
  <si>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</si>
  <si>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</si>
  <si>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</si>
  <si>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</si>
  <si>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</si>
  <si>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</si>
  <si>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</si>
  <si>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</si>
  <si>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</si>
  <si>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</si>
  <si>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</si>
  <si>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</si>
  <si>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</si>
  <si>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</si>
  <si>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</si>
  <si>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</si>
  <si>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</si>
  <si>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</si>
  <si>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</si>
  <si>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</si>
  <si>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</si>
  <si>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</si>
  <si>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</si>
  <si>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</si>
  <si>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</si>
  <si>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</si>
  <si>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</si>
  <si>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</si>
  <si>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</si>
  <si>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</si>
  <si>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</si>
  <si>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</si>
  <si>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</si>
  <si>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</si>
  <si>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</si>
  <si>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</si>
  <si>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</si>
  <si>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</si>
  <si>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</si>
  <si>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</si>
  <si>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</si>
  <si>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</si>
  <si>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</si>
  <si>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</si>
  <si>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</si>
  <si>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</si>
  <si>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>1.ВАРНАФЕРИ ООД</t>
  </si>
  <si>
    <t>3.ИНТЕРЛИХТЕР - БУДАПЕЩА</t>
  </si>
  <si>
    <t>консолидиран</t>
  </si>
  <si>
    <t>1. ЕЛПРОМ АД</t>
  </si>
  <si>
    <t>1. ВИ ТИ СИ  АД</t>
  </si>
  <si>
    <t>/М.Порожанова/</t>
  </si>
  <si>
    <t xml:space="preserve">                          / М.Порожанова/        </t>
  </si>
  <si>
    <t xml:space="preserve">                     / М.Порожанова/</t>
  </si>
  <si>
    <t>четвърто тримесечие 2014 г.</t>
  </si>
  <si>
    <t>Дата на съставяне: 26.02.2015 г.</t>
  </si>
  <si>
    <t>26.02.2015 г.</t>
  </si>
  <si>
    <t xml:space="preserve">Дата на съставяне: 26.02.2015 г.                                      </t>
  </si>
  <si>
    <t xml:space="preserve">Дата  на съставяне: 26.02.2015 г.                                                                                                                               </t>
  </si>
  <si>
    <t xml:space="preserve">Дата на съставяне: 26.02.2014 г.                   </t>
  </si>
  <si>
    <t>Дата на съставяне: 26.02.2014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</si>
</sst>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461">
        <v>827183719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525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2369</v>
      </c>
      <c r="D12" s="151">
        <v>2425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6593</v>
      </c>
      <c r="D13" s="151">
        <v>6912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3345</v>
      </c>
      <c r="D14" s="151">
        <v>3500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43533</v>
      </c>
      <c r="D15" s="151">
        <v>44738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31</v>
      </c>
      <c r="D16" s="151">
        <v>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2262</v>
      </c>
      <c r="D17" s="151">
        <v>1869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58658</v>
      </c>
      <c r="D19" s="155">
        <f>SUM(D11:D18)</f>
        <v>59996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20071</v>
      </c>
      <c r="D20" s="151">
        <v>20130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24490</v>
      </c>
      <c r="H21" s="156">
        <f>SUM(H22:H24)</f>
        <v>24822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298</v>
      </c>
      <c r="D23" s="151">
        <v>237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9</v>
      </c>
      <c r="E24" s="237" t="s">
        <v>72</v>
      </c>
      <c r="F24" s="242" t="s">
        <v>73</v>
      </c>
      <c r="G24" s="152">
        <v>20919</v>
      </c>
      <c r="H24" s="152">
        <v>21251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33893</v>
      </c>
      <c r="H25" s="154">
        <f>H19+H20+H21</f>
        <v>34225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1301</v>
      </c>
      <c r="D26" s="151">
        <v>1116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1607</v>
      </c>
      <c r="D27" s="155">
        <f>SUM(D23:D26)</f>
        <v>1362</v>
      </c>
      <c r="E27" s="253" t="s">
        <v>83</v>
      </c>
      <c r="F27" s="242" t="s">
        <v>84</v>
      </c>
      <c r="G27" s="154">
        <f>SUM(G28:G30)</f>
        <v>5471</v>
      </c>
      <c r="H27" s="154">
        <f>SUM(H28:H30)</f>
        <v>3117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5471</v>
      </c>
      <c r="H28" s="152">
        <v>3117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2270</v>
      </c>
      <c r="H31" s="152">
        <v>2066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7741</v>
      </c>
      <c r="H33" s="154">
        <f>H27+H31+H32</f>
        <v>5183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2542</v>
      </c>
      <c r="D34" s="155">
        <f>SUM(D35:D38)</f>
        <v>2992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77343</v>
      </c>
      <c r="H36" s="154">
        <f>H25+H17+H33</f>
        <v>75117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2518</v>
      </c>
      <c r="D37" s="151">
        <v>2968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476</v>
      </c>
      <c r="H39" s="158">
        <v>449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890</v>
      </c>
      <c r="H43" s="152">
        <v>1007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2305</v>
      </c>
      <c r="H44" s="152">
        <v>920</v>
      </c>
    </row>
    <row r="45" spans="1:15" ht="15">
      <c r="A45" s="235" t="s">
        <v>136</v>
      </c>
      <c r="B45" s="249" t="s">
        <v>137</v>
      </c>
      <c r="C45" s="155">
        <f>C34+C39+C44</f>
        <v>2542</v>
      </c>
      <c r="D45" s="155">
        <f>D34+D39+D44</f>
        <v>2992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2533</v>
      </c>
      <c r="D47" s="151">
        <v>2093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393</v>
      </c>
      <c r="H48" s="152">
        <v>1616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3588</v>
      </c>
      <c r="H49" s="154">
        <f>SUM(H43:H48)</f>
        <v>3543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1009</v>
      </c>
      <c r="D50" s="151">
        <v>1207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3542</v>
      </c>
      <c r="D51" s="155">
        <f>SUM(D47:D50)</f>
        <v>3300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>
        <v>6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1574</v>
      </c>
      <c r="H53" s="152">
        <v>1553</v>
      </c>
    </row>
    <row r="54" spans="1:8" ht="15">
      <c r="A54" s="235" t="s">
        <v>166</v>
      </c>
      <c r="B54" s="249" t="s">
        <v>167</v>
      </c>
      <c r="C54" s="151">
        <v>427</v>
      </c>
      <c r="D54" s="151">
        <v>427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86847</v>
      </c>
      <c r="D55" s="155">
        <f>D19+D20+D21+D27+D32+D45+D51+D53+D54</f>
        <v>88207</v>
      </c>
      <c r="E55" s="237" t="s">
        <v>172</v>
      </c>
      <c r="F55" s="261" t="s">
        <v>173</v>
      </c>
      <c r="G55" s="154">
        <f>G49+G51+G52+G53+G54</f>
        <v>5162</v>
      </c>
      <c r="H55" s="154">
        <f>H49+H51+H52+H53+H54</f>
        <v>5102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1308</v>
      </c>
      <c r="D58" s="151">
        <v>1429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</v>
      </c>
      <c r="D59" s="151">
        <v>30</v>
      </c>
      <c r="E59" s="251" t="s">
        <v>181</v>
      </c>
      <c r="F59" s="242" t="s">
        <v>182</v>
      </c>
      <c r="G59" s="152"/>
      <c r="H59" s="152">
        <v>506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1182</v>
      </c>
      <c r="H60" s="152">
        <v>1788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10474</v>
      </c>
      <c r="H61" s="154">
        <f>SUM(H62:H68)</f>
        <v>11718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2383</v>
      </c>
      <c r="H62" s="152">
        <v>786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1339</v>
      </c>
      <c r="D64" s="155">
        <f>SUM(D58:D63)</f>
        <v>1459</v>
      </c>
      <c r="E64" s="237" t="s">
        <v>200</v>
      </c>
      <c r="F64" s="242" t="s">
        <v>201</v>
      </c>
      <c r="G64" s="152">
        <v>4720</v>
      </c>
      <c r="H64" s="152">
        <v>6818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</v>
      </c>
      <c r="H65" s="152">
        <v>198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1849</v>
      </c>
      <c r="H66" s="152">
        <v>2871</v>
      </c>
    </row>
    <row r="67" spans="1:8" ht="15">
      <c r="A67" s="235" t="s">
        <v>207</v>
      </c>
      <c r="B67" s="241" t="s">
        <v>208</v>
      </c>
      <c r="C67" s="151">
        <v>1740</v>
      </c>
      <c r="D67" s="151">
        <v>683</v>
      </c>
      <c r="E67" s="237" t="s">
        <v>209</v>
      </c>
      <c r="F67" s="242" t="s">
        <v>210</v>
      </c>
      <c r="G67" s="152">
        <v>486</v>
      </c>
      <c r="H67" s="152">
        <v>535</v>
      </c>
    </row>
    <row r="68" spans="1:8" ht="15">
      <c r="A68" s="235" t="s">
        <v>211</v>
      </c>
      <c r="B68" s="241" t="s">
        <v>212</v>
      </c>
      <c r="C68" s="151">
        <v>1930</v>
      </c>
      <c r="D68" s="151">
        <v>1285</v>
      </c>
      <c r="E68" s="237" t="s">
        <v>213</v>
      </c>
      <c r="F68" s="242" t="s">
        <v>214</v>
      </c>
      <c r="G68" s="152">
        <v>1014</v>
      </c>
      <c r="H68" s="152">
        <v>510</v>
      </c>
    </row>
    <row r="69" spans="1:8" ht="15">
      <c r="A69" s="235" t="s">
        <v>215</v>
      </c>
      <c r="B69" s="241" t="s">
        <v>216</v>
      </c>
      <c r="C69" s="151">
        <v>41</v>
      </c>
      <c r="D69" s="151">
        <v>44</v>
      </c>
      <c r="E69" s="251" t="s">
        <v>78</v>
      </c>
      <c r="F69" s="242" t="s">
        <v>217</v>
      </c>
      <c r="G69" s="152">
        <v>234</v>
      </c>
      <c r="H69" s="152">
        <v>348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428</v>
      </c>
      <c r="D71" s="151">
        <v>621</v>
      </c>
      <c r="E71" s="253" t="s">
        <v>46</v>
      </c>
      <c r="F71" s="273" t="s">
        <v>224</v>
      </c>
      <c r="G71" s="161">
        <f>G59+G60+G61+G69+G70</f>
        <v>11890</v>
      </c>
      <c r="H71" s="161">
        <f>H59+H60+H61+H69+H70</f>
        <v>14360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537</v>
      </c>
      <c r="D72" s="151">
        <v>840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338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5014</v>
      </c>
      <c r="D75" s="155">
        <f>SUM(D67:D74)</f>
        <v>3542</v>
      </c>
      <c r="E75" s="251" t="s">
        <v>160</v>
      </c>
      <c r="F75" s="245" t="s">
        <v>234</v>
      </c>
      <c r="G75" s="152">
        <v>6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</v>
      </c>
      <c r="D78" s="155">
        <f>SUM(D79:D81)</f>
        <v>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11896</v>
      </c>
      <c r="H79" s="162">
        <f>H71+H74+H75+H76</f>
        <v>14371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</v>
      </c>
      <c r="D81" s="151">
        <v>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1647</v>
      </c>
      <c r="D88" s="151">
        <v>1804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1671</v>
      </c>
      <c r="D91" s="155">
        <f>SUM(D87:D90)</f>
        <v>1824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8030</v>
      </c>
      <c r="D93" s="155">
        <f>D64+D75+D84+D91+D92</f>
        <v>6832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94877</v>
      </c>
      <c r="D94" s="164">
        <f>D93+D55</f>
        <v>95039</v>
      </c>
      <c r="E94" s="449" t="s">
        <v>270</v>
      </c>
      <c r="F94" s="289" t="s">
        <v>271</v>
      </c>
      <c r="G94" s="165">
        <f>G36+G39+G55+G79</f>
        <v>94877</v>
      </c>
      <c r="H94" s="165">
        <f>H36+H39+H55+H79</f>
        <v>95039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874</v>
      </c>
      <c r="E99" s="45"/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1" ht="12.75">
      <c r="D101" s="169" t="s">
        <v>864</v>
      </c>
    </row>
    <row r="102" spans="4:5" ht="12.75">
      <c r="D102" s="169" t="s">
        <v>865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H23" sqref="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 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четвърто тримесечие 2014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7609</v>
      </c>
      <c r="D9" s="46">
        <v>11823</v>
      </c>
      <c r="E9" s="298" t="s">
        <v>285</v>
      </c>
      <c r="F9" s="549" t="s">
        <v>286</v>
      </c>
      <c r="G9" s="550">
        <v>4459</v>
      </c>
      <c r="H9" s="550">
        <v>4162</v>
      </c>
    </row>
    <row r="10" spans="1:8" ht="12">
      <c r="A10" s="298" t="s">
        <v>287</v>
      </c>
      <c r="B10" s="299" t="s">
        <v>288</v>
      </c>
      <c r="C10" s="46">
        <v>3905</v>
      </c>
      <c r="D10" s="46">
        <v>5610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2149</v>
      </c>
      <c r="D11" s="46">
        <v>1756</v>
      </c>
      <c r="E11" s="300" t="s">
        <v>293</v>
      </c>
      <c r="F11" s="549" t="s">
        <v>294</v>
      </c>
      <c r="G11" s="550">
        <v>17440</v>
      </c>
      <c r="H11" s="550">
        <v>24656</v>
      </c>
    </row>
    <row r="12" spans="1:8" ht="12">
      <c r="A12" s="298" t="s">
        <v>295</v>
      </c>
      <c r="B12" s="299" t="s">
        <v>296</v>
      </c>
      <c r="C12" s="46">
        <v>5354</v>
      </c>
      <c r="D12" s="46">
        <v>5365</v>
      </c>
      <c r="E12" s="300" t="s">
        <v>78</v>
      </c>
      <c r="F12" s="549" t="s">
        <v>297</v>
      </c>
      <c r="G12" s="550">
        <v>3239</v>
      </c>
      <c r="H12" s="550">
        <v>1314</v>
      </c>
    </row>
    <row r="13" spans="1:18" ht="12">
      <c r="A13" s="298" t="s">
        <v>298</v>
      </c>
      <c r="B13" s="299" t="s">
        <v>299</v>
      </c>
      <c r="C13" s="46">
        <v>1105</v>
      </c>
      <c r="D13" s="46">
        <v>1107</v>
      </c>
      <c r="E13" s="301" t="s">
        <v>51</v>
      </c>
      <c r="F13" s="551" t="s">
        <v>300</v>
      </c>
      <c r="G13" s="548">
        <f>SUM(G9:G12)</f>
        <v>25138</v>
      </c>
      <c r="H13" s="548">
        <f>SUM(H9:H12)</f>
        <v>30132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38</v>
      </c>
      <c r="D14" s="46">
        <v>40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21</v>
      </c>
      <c r="D15" s="47">
        <v>68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2891</v>
      </c>
      <c r="D16" s="47">
        <v>2534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23072</v>
      </c>
      <c r="D19" s="49">
        <f>SUM(D9:D15)+D16</f>
        <v>28303</v>
      </c>
      <c r="E19" s="304" t="s">
        <v>317</v>
      </c>
      <c r="F19" s="552" t="s">
        <v>318</v>
      </c>
      <c r="G19" s="550">
        <v>187</v>
      </c>
      <c r="H19" s="550">
        <v>172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</v>
      </c>
      <c r="H21" s="550">
        <v>5</v>
      </c>
    </row>
    <row r="22" spans="1:8" ht="24">
      <c r="A22" s="304" t="s">
        <v>324</v>
      </c>
      <c r="B22" s="305" t="s">
        <v>325</v>
      </c>
      <c r="C22" s="46">
        <v>360</v>
      </c>
      <c r="D22" s="46">
        <v>270</v>
      </c>
      <c r="E22" s="304" t="s">
        <v>326</v>
      </c>
      <c r="F22" s="552" t="s">
        <v>327</v>
      </c>
      <c r="G22" s="550">
        <v>426</v>
      </c>
      <c r="H22" s="550">
        <v>343</v>
      </c>
    </row>
    <row r="23" spans="1:8" ht="24">
      <c r="A23" s="298" t="s">
        <v>328</v>
      </c>
      <c r="B23" s="305" t="s">
        <v>329</v>
      </c>
      <c r="C23" s="46">
        <v>2</v>
      </c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168</v>
      </c>
      <c r="D24" s="46">
        <v>421</v>
      </c>
      <c r="E24" s="301" t="s">
        <v>103</v>
      </c>
      <c r="F24" s="554" t="s">
        <v>334</v>
      </c>
      <c r="G24" s="548">
        <f>SUM(G19:G23)</f>
        <v>614</v>
      </c>
      <c r="H24" s="548">
        <f>SUM(H19:H23)</f>
        <v>520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88</v>
      </c>
      <c r="D25" s="46">
        <v>86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618</v>
      </c>
      <c r="D26" s="49">
        <f>SUM(D22:D25)</f>
        <v>778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23690</v>
      </c>
      <c r="D28" s="50">
        <f>D26+D19</f>
        <v>29081</v>
      </c>
      <c r="E28" s="127" t="s">
        <v>339</v>
      </c>
      <c r="F28" s="554" t="s">
        <v>340</v>
      </c>
      <c r="G28" s="548">
        <f>G13+G15+G24</f>
        <v>25752</v>
      </c>
      <c r="H28" s="548">
        <f>H13+H15+H24</f>
        <v>30652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2062</v>
      </c>
      <c r="D30" s="50">
        <f>IF((H28-D28)&gt;0,H28-D28,0)</f>
        <v>1571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>
        <v>619</v>
      </c>
      <c r="D31" s="46">
        <v>651</v>
      </c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23071</v>
      </c>
      <c r="D33" s="49">
        <f>D28-D31+D32</f>
        <v>28430</v>
      </c>
      <c r="E33" s="127" t="s">
        <v>353</v>
      </c>
      <c r="F33" s="554" t="s">
        <v>354</v>
      </c>
      <c r="G33" s="53">
        <f>G32-G31+G28</f>
        <v>25752</v>
      </c>
      <c r="H33" s="53">
        <f>H32-H31+H28</f>
        <v>30652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2681</v>
      </c>
      <c r="D34" s="50">
        <f>IF((H33-D33)&gt;0,H33-D33,0)</f>
        <v>2222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384</v>
      </c>
      <c r="D35" s="49">
        <f>D36+D37+D38</f>
        <v>116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384</v>
      </c>
      <c r="D36" s="46">
        <v>116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2297</v>
      </c>
      <c r="D39" s="460">
        <f>+IF((H33-D33-D35)&gt;0,H33-D33-D35,0)</f>
        <v>2106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27</v>
      </c>
      <c r="D40" s="51">
        <v>40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2270</v>
      </c>
      <c r="D41" s="52">
        <f>IF(H39=0,IF(D39-D40&gt;0,D39-D40+H40,0),IF(H39-H40&lt;0,H40-H39+D39,0))</f>
        <v>2066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25752</v>
      </c>
      <c r="D42" s="53">
        <f>D33+D35+D39</f>
        <v>30652</v>
      </c>
      <c r="E42" s="128" t="s">
        <v>380</v>
      </c>
      <c r="F42" s="129" t="s">
        <v>381</v>
      </c>
      <c r="G42" s="53">
        <f>G39+G33</f>
        <v>25752</v>
      </c>
      <c r="H42" s="53">
        <f>H39+H33</f>
        <v>30652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.75">
      <c r="A51" s="564"/>
      <c r="B51" s="560"/>
      <c r="C51" s="425"/>
      <c r="D51" s="169" t="s">
        <v>864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865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24725</v>
      </c>
      <c r="D10" s="54">
        <v>29500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-15430</v>
      </c>
      <c r="D11" s="54">
        <v>-21243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-7669</v>
      </c>
      <c r="D13" s="54">
        <v>-6459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247</v>
      </c>
      <c r="D14" s="54">
        <v>637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-89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-198</v>
      </c>
      <c r="D19" s="54">
        <v>-204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1581</v>
      </c>
      <c r="D20" s="55">
        <f>SUM(D10:D19)</f>
        <v>2213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-1833</v>
      </c>
      <c r="D22" s="54">
        <v>-2166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136</v>
      </c>
      <c r="D23" s="54">
        <v>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-1418</v>
      </c>
      <c r="D24" s="54">
        <v>-313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266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69</v>
      </c>
      <c r="D26" s="54">
        <v>87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1025</v>
      </c>
      <c r="D29" s="54">
        <v>484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9</v>
      </c>
      <c r="D31" s="54">
        <v>125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-1746</v>
      </c>
      <c r="D32" s="55">
        <f>SUM(D22:D31)</f>
        <v>-1779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4464</v>
      </c>
      <c r="D36" s="54">
        <v>2284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-2385</v>
      </c>
      <c r="D37" s="54">
        <v>-499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-1710</v>
      </c>
      <c r="D38" s="54">
        <v>-1765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-357</v>
      </c>
      <c r="D41" s="54">
        <v>-273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</v>
      </c>
      <c r="D42" s="55">
        <f>SUM(D34:D41)</f>
        <v>-253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-153</v>
      </c>
      <c r="D43" s="55">
        <f>D42+D32+D20</f>
        <v>181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1824</v>
      </c>
      <c r="D44" s="132">
        <v>1643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1671</v>
      </c>
      <c r="D45" s="55">
        <f>D44+D43</f>
        <v>1824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1671</v>
      </c>
      <c r="D46" s="56">
        <v>1824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четвърто тримесечие 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21251</v>
      </c>
      <c r="I11" s="58">
        <f>'справка №1-БАЛАНС'!H28+'справка №1-БАЛАНС'!H31</f>
        <v>5183</v>
      </c>
      <c r="J11" s="58">
        <f>'справка №1-БАЛАНС'!H29+'справка №1-БАЛАНС'!H32</f>
        <v>0</v>
      </c>
      <c r="K11" s="60"/>
      <c r="L11" s="344">
        <f>SUM(C11:K11)</f>
        <v>75117</v>
      </c>
      <c r="M11" s="58">
        <f>'справка №1-БАЛАНС'!H39</f>
        <v>449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21251</v>
      </c>
      <c r="I15" s="61">
        <f t="shared" si="2"/>
        <v>5183</v>
      </c>
      <c r="J15" s="61">
        <f t="shared" si="2"/>
        <v>0</v>
      </c>
      <c r="K15" s="61">
        <f t="shared" si="2"/>
        <v>0</v>
      </c>
      <c r="L15" s="344">
        <f t="shared" si="1"/>
        <v>75117</v>
      </c>
      <c r="M15" s="61">
        <f t="shared" si="2"/>
        <v>449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2270</v>
      </c>
      <c r="J16" s="345">
        <f>+'справка №1-БАЛАНС'!G32</f>
        <v>0</v>
      </c>
      <c r="K16" s="60"/>
      <c r="L16" s="344">
        <f t="shared" si="1"/>
        <v>2270</v>
      </c>
      <c r="M16" s="60">
        <v>27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-332</v>
      </c>
      <c r="I28" s="60">
        <v>288</v>
      </c>
      <c r="J28" s="60"/>
      <c r="K28" s="60"/>
      <c r="L28" s="344">
        <f t="shared" si="1"/>
        <v>-44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20919</v>
      </c>
      <c r="I29" s="59">
        <f t="shared" si="6"/>
        <v>7741</v>
      </c>
      <c r="J29" s="59">
        <f t="shared" si="6"/>
        <v>0</v>
      </c>
      <c r="K29" s="59">
        <f t="shared" si="6"/>
        <v>0</v>
      </c>
      <c r="L29" s="344">
        <f t="shared" si="1"/>
        <v>77343</v>
      </c>
      <c r="M29" s="59">
        <f t="shared" si="6"/>
        <v>476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20919</v>
      </c>
      <c r="I32" s="59">
        <f t="shared" si="7"/>
        <v>7741</v>
      </c>
      <c r="J32" s="59">
        <f t="shared" si="7"/>
        <v>0</v>
      </c>
      <c r="K32" s="59">
        <f t="shared" si="7"/>
        <v>0</v>
      </c>
      <c r="L32" s="344">
        <f t="shared" si="1"/>
        <v>77343</v>
      </c>
      <c r="M32" s="59">
        <f>M29+M30+M31</f>
        <v>476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874</v>
      </c>
      <c r="F39" s="538"/>
      <c r="G39" s="538"/>
      <c r="H39" s="538"/>
      <c r="I39" s="538"/>
      <c r="J39" s="538"/>
      <c r="K39" s="538" t="s">
        <v>864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865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4">
      <selection activeCell="L25" sqref="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четвърто тримесечие 2014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525</v>
      </c>
      <c r="E9" s="189"/>
      <c r="F9" s="189"/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3009</v>
      </c>
      <c r="E10" s="189">
        <v>9</v>
      </c>
      <c r="F10" s="189"/>
      <c r="G10" s="74">
        <f aca="true" t="shared" si="2" ref="G10:G39">D10+E10-F10</f>
        <v>3018</v>
      </c>
      <c r="H10" s="65"/>
      <c r="I10" s="65"/>
      <c r="J10" s="74">
        <f aca="true" t="shared" si="3" ref="J10:J39">G10+H10-I10</f>
        <v>3018</v>
      </c>
      <c r="K10" s="65">
        <v>584</v>
      </c>
      <c r="L10" s="65">
        <v>65</v>
      </c>
      <c r="M10" s="65"/>
      <c r="N10" s="74">
        <f aca="true" t="shared" si="4" ref="N10:N39">K10+L10-M10</f>
        <v>649</v>
      </c>
      <c r="O10" s="65"/>
      <c r="P10" s="65"/>
      <c r="Q10" s="74">
        <f t="shared" si="0"/>
        <v>649</v>
      </c>
      <c r="R10" s="74">
        <f t="shared" si="1"/>
        <v>2369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9273</v>
      </c>
      <c r="E11" s="189">
        <v>399</v>
      </c>
      <c r="F11" s="189"/>
      <c r="G11" s="74">
        <f t="shared" si="2"/>
        <v>9672</v>
      </c>
      <c r="H11" s="65"/>
      <c r="I11" s="65"/>
      <c r="J11" s="74">
        <f t="shared" si="3"/>
        <v>9672</v>
      </c>
      <c r="K11" s="65">
        <v>2361</v>
      </c>
      <c r="L11" s="65">
        <v>718</v>
      </c>
      <c r="M11" s="65"/>
      <c r="N11" s="74">
        <f t="shared" si="4"/>
        <v>3079</v>
      </c>
      <c r="O11" s="65"/>
      <c r="P11" s="65"/>
      <c r="Q11" s="74">
        <f t="shared" si="0"/>
        <v>3079</v>
      </c>
      <c r="R11" s="74">
        <f t="shared" si="1"/>
        <v>6593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>
        <v>150</v>
      </c>
      <c r="F12" s="189">
        <v>166</v>
      </c>
      <c r="G12" s="74">
        <f t="shared" si="2"/>
        <v>4550</v>
      </c>
      <c r="H12" s="65"/>
      <c r="I12" s="65"/>
      <c r="J12" s="74">
        <f t="shared" si="3"/>
        <v>4550</v>
      </c>
      <c r="K12" s="65">
        <v>1066</v>
      </c>
      <c r="L12" s="65">
        <v>187</v>
      </c>
      <c r="M12" s="65">
        <v>48</v>
      </c>
      <c r="N12" s="74">
        <f t="shared" si="4"/>
        <v>1205</v>
      </c>
      <c r="O12" s="65"/>
      <c r="P12" s="65"/>
      <c r="Q12" s="74">
        <f t="shared" si="0"/>
        <v>1205</v>
      </c>
      <c r="R12" s="74">
        <f t="shared" si="1"/>
        <v>3345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60203</v>
      </c>
      <c r="E13" s="189">
        <v>135</v>
      </c>
      <c r="F13" s="189">
        <v>774</v>
      </c>
      <c r="G13" s="74">
        <f t="shared" si="2"/>
        <v>59564</v>
      </c>
      <c r="H13" s="65"/>
      <c r="I13" s="65"/>
      <c r="J13" s="74">
        <f t="shared" si="3"/>
        <v>59564</v>
      </c>
      <c r="K13" s="65">
        <v>15465</v>
      </c>
      <c r="L13" s="65">
        <v>1009</v>
      </c>
      <c r="M13" s="65">
        <v>443</v>
      </c>
      <c r="N13" s="74">
        <f t="shared" si="4"/>
        <v>16031</v>
      </c>
      <c r="O13" s="65"/>
      <c r="P13" s="65"/>
      <c r="Q13" s="74">
        <f t="shared" si="0"/>
        <v>16031</v>
      </c>
      <c r="R13" s="74">
        <f t="shared" si="1"/>
        <v>43533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13</v>
      </c>
      <c r="F14" s="189">
        <v>2</v>
      </c>
      <c r="G14" s="74">
        <f t="shared" si="2"/>
        <v>449</v>
      </c>
      <c r="H14" s="65"/>
      <c r="I14" s="65"/>
      <c r="J14" s="74">
        <f t="shared" si="3"/>
        <v>449</v>
      </c>
      <c r="K14" s="65">
        <v>411</v>
      </c>
      <c r="L14" s="65">
        <v>10</v>
      </c>
      <c r="M14" s="65">
        <v>3</v>
      </c>
      <c r="N14" s="74">
        <f t="shared" si="4"/>
        <v>418</v>
      </c>
      <c r="O14" s="65"/>
      <c r="P14" s="65"/>
      <c r="Q14" s="74">
        <f t="shared" si="0"/>
        <v>418</v>
      </c>
      <c r="R14" s="74">
        <f t="shared" si="1"/>
        <v>31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1869</v>
      </c>
      <c r="E15" s="457">
        <v>826</v>
      </c>
      <c r="F15" s="457">
        <v>433</v>
      </c>
      <c r="G15" s="74">
        <f t="shared" si="2"/>
        <v>2262</v>
      </c>
      <c r="H15" s="458"/>
      <c r="I15" s="458"/>
      <c r="J15" s="74">
        <f t="shared" si="3"/>
        <v>2262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2262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79883</v>
      </c>
      <c r="E17" s="194">
        <f>SUM(E9:E16)</f>
        <v>1532</v>
      </c>
      <c r="F17" s="194">
        <f>SUM(F9:F16)</f>
        <v>1375</v>
      </c>
      <c r="G17" s="74">
        <f t="shared" si="2"/>
        <v>80040</v>
      </c>
      <c r="H17" s="75">
        <f>SUM(H9:H16)</f>
        <v>0</v>
      </c>
      <c r="I17" s="75">
        <f>SUM(I9:I16)</f>
        <v>0</v>
      </c>
      <c r="J17" s="74">
        <f t="shared" si="3"/>
        <v>80040</v>
      </c>
      <c r="K17" s="75">
        <f>SUM(K9:K16)</f>
        <v>19887</v>
      </c>
      <c r="L17" s="75">
        <f>SUM(L9:L16)</f>
        <v>1989</v>
      </c>
      <c r="M17" s="75">
        <f>SUM(M9:M16)</f>
        <v>494</v>
      </c>
      <c r="N17" s="74">
        <f t="shared" si="4"/>
        <v>21382</v>
      </c>
      <c r="O17" s="75">
        <f>SUM(O9:O16)</f>
        <v>0</v>
      </c>
      <c r="P17" s="75">
        <f>SUM(P9:P16)</f>
        <v>0</v>
      </c>
      <c r="Q17" s="74">
        <f t="shared" si="5"/>
        <v>21382</v>
      </c>
      <c r="R17" s="74">
        <f t="shared" si="6"/>
        <v>58658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20640</v>
      </c>
      <c r="E18" s="187"/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>
        <v>510</v>
      </c>
      <c r="L18" s="63">
        <v>59</v>
      </c>
      <c r="M18" s="63"/>
      <c r="N18" s="74">
        <f t="shared" si="4"/>
        <v>569</v>
      </c>
      <c r="O18" s="63"/>
      <c r="P18" s="63"/>
      <c r="Q18" s="74">
        <f t="shared" si="5"/>
        <v>569</v>
      </c>
      <c r="R18" s="74">
        <f t="shared" si="6"/>
        <v>20071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250</v>
      </c>
      <c r="E21" s="189">
        <v>71</v>
      </c>
      <c r="F21" s="189"/>
      <c r="G21" s="74">
        <f t="shared" si="2"/>
        <v>321</v>
      </c>
      <c r="H21" s="65"/>
      <c r="I21" s="65"/>
      <c r="J21" s="74">
        <f t="shared" si="3"/>
        <v>321</v>
      </c>
      <c r="K21" s="65">
        <v>13</v>
      </c>
      <c r="L21" s="65">
        <v>10</v>
      </c>
      <c r="M21" s="65"/>
      <c r="N21" s="74">
        <f t="shared" si="4"/>
        <v>23</v>
      </c>
      <c r="O21" s="65"/>
      <c r="P21" s="65"/>
      <c r="Q21" s="74">
        <f t="shared" si="5"/>
        <v>23</v>
      </c>
      <c r="R21" s="74">
        <f t="shared" si="6"/>
        <v>298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166</v>
      </c>
      <c r="E22" s="189">
        <v>6</v>
      </c>
      <c r="F22" s="189"/>
      <c r="G22" s="74">
        <f t="shared" si="2"/>
        <v>172</v>
      </c>
      <c r="H22" s="65"/>
      <c r="I22" s="65"/>
      <c r="J22" s="74">
        <f t="shared" si="3"/>
        <v>172</v>
      </c>
      <c r="K22" s="65">
        <v>157</v>
      </c>
      <c r="L22" s="65">
        <v>7</v>
      </c>
      <c r="M22" s="65"/>
      <c r="N22" s="74">
        <f t="shared" si="4"/>
        <v>164</v>
      </c>
      <c r="O22" s="65"/>
      <c r="P22" s="65"/>
      <c r="Q22" s="74">
        <f t="shared" si="5"/>
        <v>164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1253</v>
      </c>
      <c r="E24" s="189">
        <v>269</v>
      </c>
      <c r="F24" s="189"/>
      <c r="G24" s="74">
        <f t="shared" si="2"/>
        <v>1522</v>
      </c>
      <c r="H24" s="65"/>
      <c r="I24" s="65"/>
      <c r="J24" s="74">
        <f t="shared" si="3"/>
        <v>1522</v>
      </c>
      <c r="K24" s="65">
        <v>137</v>
      </c>
      <c r="L24" s="65">
        <v>84</v>
      </c>
      <c r="M24" s="65"/>
      <c r="N24" s="74">
        <f t="shared" si="4"/>
        <v>221</v>
      </c>
      <c r="O24" s="65"/>
      <c r="P24" s="65"/>
      <c r="Q24" s="74">
        <f t="shared" si="5"/>
        <v>221</v>
      </c>
      <c r="R24" s="74">
        <f t="shared" si="6"/>
        <v>1301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1669</v>
      </c>
      <c r="E25" s="190">
        <f aca="true" t="shared" si="7" ref="E25:P25">SUM(E21:E24)</f>
        <v>346</v>
      </c>
      <c r="F25" s="190">
        <f t="shared" si="7"/>
        <v>0</v>
      </c>
      <c r="G25" s="67">
        <f t="shared" si="2"/>
        <v>2015</v>
      </c>
      <c r="H25" s="66">
        <f t="shared" si="7"/>
        <v>0</v>
      </c>
      <c r="I25" s="66">
        <f t="shared" si="7"/>
        <v>0</v>
      </c>
      <c r="J25" s="67">
        <f t="shared" si="3"/>
        <v>2015</v>
      </c>
      <c r="K25" s="66">
        <f t="shared" si="7"/>
        <v>307</v>
      </c>
      <c r="L25" s="66">
        <f t="shared" si="7"/>
        <v>101</v>
      </c>
      <c r="M25" s="66">
        <f t="shared" si="7"/>
        <v>0</v>
      </c>
      <c r="N25" s="67">
        <f t="shared" si="4"/>
        <v>408</v>
      </c>
      <c r="O25" s="66">
        <f t="shared" si="7"/>
        <v>0</v>
      </c>
      <c r="P25" s="66">
        <f t="shared" si="7"/>
        <v>0</v>
      </c>
      <c r="Q25" s="67">
        <f t="shared" si="5"/>
        <v>408</v>
      </c>
      <c r="R25" s="67">
        <f t="shared" si="6"/>
        <v>1607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2992</v>
      </c>
      <c r="E27" s="192">
        <f aca="true" t="shared" si="8" ref="E27:P27">SUM(E28:E31)</f>
        <v>0</v>
      </c>
      <c r="F27" s="192">
        <f t="shared" si="8"/>
        <v>450</v>
      </c>
      <c r="G27" s="71">
        <f t="shared" si="2"/>
        <v>2542</v>
      </c>
      <c r="H27" s="70">
        <f t="shared" si="8"/>
        <v>0</v>
      </c>
      <c r="I27" s="70">
        <f t="shared" si="8"/>
        <v>0</v>
      </c>
      <c r="J27" s="71">
        <f t="shared" si="3"/>
        <v>2542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2968</v>
      </c>
      <c r="E30" s="189"/>
      <c r="F30" s="189">
        <v>450</v>
      </c>
      <c r="G30" s="74">
        <f t="shared" si="2"/>
        <v>2518</v>
      </c>
      <c r="H30" s="72"/>
      <c r="I30" s="72"/>
      <c r="J30" s="74">
        <f t="shared" si="3"/>
        <v>2518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2518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2992</v>
      </c>
      <c r="E38" s="194">
        <f aca="true" t="shared" si="12" ref="E38:P38">E27+E32+E37</f>
        <v>0</v>
      </c>
      <c r="F38" s="194">
        <f t="shared" si="12"/>
        <v>450</v>
      </c>
      <c r="G38" s="74">
        <f t="shared" si="2"/>
        <v>2542</v>
      </c>
      <c r="H38" s="75">
        <f t="shared" si="12"/>
        <v>0</v>
      </c>
      <c r="I38" s="75">
        <f t="shared" si="12"/>
        <v>0</v>
      </c>
      <c r="J38" s="74">
        <f t="shared" si="3"/>
        <v>2542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105184</v>
      </c>
      <c r="E40" s="438">
        <f>E17+E18+E19+E25+E38+E39</f>
        <v>1878</v>
      </c>
      <c r="F40" s="438">
        <f aca="true" t="shared" si="13" ref="F40:R40">F17+F18+F19+F25+F38+F39</f>
        <v>1825</v>
      </c>
      <c r="G40" s="438">
        <f t="shared" si="13"/>
        <v>105237</v>
      </c>
      <c r="H40" s="438">
        <f t="shared" si="13"/>
        <v>0</v>
      </c>
      <c r="I40" s="438">
        <f t="shared" si="13"/>
        <v>0</v>
      </c>
      <c r="J40" s="438">
        <f t="shared" si="13"/>
        <v>105237</v>
      </c>
      <c r="K40" s="438">
        <f t="shared" si="13"/>
        <v>20704</v>
      </c>
      <c r="L40" s="438">
        <f t="shared" si="13"/>
        <v>2149</v>
      </c>
      <c r="M40" s="438">
        <f t="shared" si="13"/>
        <v>494</v>
      </c>
      <c r="N40" s="438">
        <f t="shared" si="13"/>
        <v>22359</v>
      </c>
      <c r="O40" s="438">
        <f t="shared" si="13"/>
        <v>0</v>
      </c>
      <c r="P40" s="438">
        <f t="shared" si="13"/>
        <v>0</v>
      </c>
      <c r="Q40" s="438">
        <f t="shared" si="13"/>
        <v>22359</v>
      </c>
      <c r="R40" s="438">
        <f t="shared" si="13"/>
        <v>82878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874</v>
      </c>
      <c r="K45" s="349"/>
      <c r="L45" s="349"/>
      <c r="M45" s="349"/>
      <c r="N45" s="349"/>
      <c r="O45" s="349"/>
      <c r="P45" s="349" t="s">
        <v>864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865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1" sqref="D9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четвърто тримесечие 2014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2533</v>
      </c>
      <c r="D11" s="119">
        <f>SUM(D12:D14)</f>
        <v>0</v>
      </c>
      <c r="E11" s="120">
        <f>SUM(E12:E14)</f>
        <v>2533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2433</v>
      </c>
      <c r="D12" s="108"/>
      <c r="E12" s="120">
        <f aca="true" t="shared" si="0" ref="E12:E42">C12-D12</f>
        <v>2433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1009</v>
      </c>
      <c r="D16" s="119">
        <f>+D17+D18</f>
        <v>0</v>
      </c>
      <c r="E16" s="120">
        <f t="shared" si="0"/>
        <v>1009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1009</v>
      </c>
      <c r="D18" s="108"/>
      <c r="E18" s="120">
        <f t="shared" si="0"/>
        <v>1009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3542</v>
      </c>
      <c r="D19" s="104">
        <f>D11+D15+D16</f>
        <v>0</v>
      </c>
      <c r="E19" s="118">
        <f>E11+E15+E16</f>
        <v>3542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427</v>
      </c>
      <c r="D21" s="108"/>
      <c r="E21" s="120">
        <f t="shared" si="0"/>
        <v>427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1740</v>
      </c>
      <c r="D24" s="119">
        <f>SUM(D25:D27)</f>
        <v>1740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1173</v>
      </c>
      <c r="D25" s="108">
        <v>1173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567</v>
      </c>
      <c r="D27" s="108">
        <v>567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1930</v>
      </c>
      <c r="D28" s="108">
        <v>1930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41</v>
      </c>
      <c r="D29" s="108">
        <v>41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428</v>
      </c>
      <c r="D31" s="108">
        <v>428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537</v>
      </c>
      <c r="D33" s="105">
        <f>SUM(D34:D37)</f>
        <v>537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63</v>
      </c>
      <c r="D34" s="108">
        <v>63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473</v>
      </c>
      <c r="D35" s="108">
        <v>473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338</v>
      </c>
      <c r="D38" s="105">
        <f>SUM(D39:D42)</f>
        <v>338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338</v>
      </c>
      <c r="D42" s="108">
        <v>338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5014</v>
      </c>
      <c r="D43" s="104">
        <f>D24+D28+D29+D31+D30+D32+D33+D38</f>
        <v>5014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8983</v>
      </c>
      <c r="D44" s="103">
        <f>D43+D21+D19+D9</f>
        <v>5014</v>
      </c>
      <c r="E44" s="118">
        <f>E43+E21+E19+E9</f>
        <v>3969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890</v>
      </c>
      <c r="D52" s="103">
        <f>SUM(D53:D55)</f>
        <v>0</v>
      </c>
      <c r="E52" s="119">
        <f>C52-D52</f>
        <v>890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387</v>
      </c>
      <c r="D53" s="108"/>
      <c r="E53" s="119">
        <f>C53-D53</f>
        <v>387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503</v>
      </c>
      <c r="D55" s="108"/>
      <c r="E55" s="119">
        <f t="shared" si="1"/>
        <v>503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2305</v>
      </c>
      <c r="D62" s="108"/>
      <c r="E62" s="119">
        <f t="shared" si="1"/>
        <v>2305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393</v>
      </c>
      <c r="D64" s="108"/>
      <c r="E64" s="119">
        <f t="shared" si="1"/>
        <v>393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3588</v>
      </c>
      <c r="D66" s="103">
        <f>D52+D56+D61+D62+D63+D64</f>
        <v>0</v>
      </c>
      <c r="E66" s="119">
        <f t="shared" si="1"/>
        <v>3588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1574</v>
      </c>
      <c r="D68" s="108"/>
      <c r="E68" s="119">
        <f t="shared" si="1"/>
        <v>1574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2383</v>
      </c>
      <c r="D71" s="105">
        <f>SUM(D72:D74)</f>
        <v>2383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517</v>
      </c>
      <c r="D72" s="108">
        <v>517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1866</v>
      </c>
      <c r="D74" s="108">
        <v>1866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1182</v>
      </c>
      <c r="D80" s="103">
        <f>SUM(D81:D84)</f>
        <v>1182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1182</v>
      </c>
      <c r="D84" s="108">
        <v>1182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8091</v>
      </c>
      <c r="D85" s="104">
        <f>SUM(D86:D90)+D94</f>
        <v>8091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4720</v>
      </c>
      <c r="D87" s="108">
        <v>4720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22</v>
      </c>
      <c r="D88" s="108">
        <v>22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1849</v>
      </c>
      <c r="D89" s="108">
        <v>1849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1014</v>
      </c>
      <c r="D90" s="103">
        <f>SUM(D91:D93)</f>
        <v>1014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58</v>
      </c>
      <c r="D92" s="108">
        <v>58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956</v>
      </c>
      <c r="D93" s="108">
        <v>956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486</v>
      </c>
      <c r="D94" s="108">
        <v>486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240</v>
      </c>
      <c r="D95" s="108">
        <v>240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11896</v>
      </c>
      <c r="D96" s="104">
        <f>D85+D80+D75+D71+D95</f>
        <v>11896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17058</v>
      </c>
      <c r="D97" s="104">
        <f>D96+D68+D66</f>
        <v>11896</v>
      </c>
      <c r="E97" s="104">
        <f>E96+E68+E66</f>
        <v>5162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883</v>
      </c>
      <c r="B109" s="613"/>
      <c r="C109" s="613" t="s">
        <v>382</v>
      </c>
      <c r="D109" s="613"/>
      <c r="E109" s="613"/>
      <c r="F109" s="613"/>
    </row>
    <row r="110" spans="1:6" ht="24">
      <c r="A110" s="385"/>
      <c r="B110" s="386"/>
      <c r="C110" s="385" t="s">
        <v>876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 t="s">
        <v>868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20" sqref="H2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четвърто тримесечие 2014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7</v>
      </c>
      <c r="G19" s="98">
        <v>1</v>
      </c>
      <c r="H19" s="98">
        <v>2</v>
      </c>
      <c r="I19" s="434">
        <f t="shared" si="0"/>
        <v>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1</v>
      </c>
      <c r="H26" s="85">
        <f t="shared" si="2"/>
        <v>2</v>
      </c>
      <c r="I26" s="434">
        <f t="shared" si="0"/>
        <v>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38" t="s">
        <v>874</v>
      </c>
      <c r="F31" s="523"/>
      <c r="G31" s="523"/>
      <c r="H31" s="523"/>
      <c r="I31" s="349" t="s">
        <v>864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865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43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четвърто тримесечие 2014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2518</v>
      </c>
      <c r="D46" s="441">
        <v>41</v>
      </c>
      <c r="E46" s="441"/>
      <c r="F46" s="443">
        <f>C46-E46</f>
        <v>2518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2518</v>
      </c>
      <c r="D61" s="429"/>
      <c r="E61" s="429">
        <f>SUM(E46:E60)</f>
        <v>0</v>
      </c>
      <c r="F61" s="442">
        <f>SUM(F46:F60)</f>
        <v>2518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2525</v>
      </c>
      <c r="D79" s="429"/>
      <c r="E79" s="429">
        <f>E78+E61+E44+E27</f>
        <v>0</v>
      </c>
      <c r="F79" s="442">
        <f>F78+F61+F44+F27</f>
        <v>2525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/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38" t="s">
        <v>874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349" t="s">
        <v>864</v>
      </c>
      <c r="E154" s="517"/>
    </row>
    <row r="155" ht="12.75">
      <c r="D155" s="523" t="s">
        <v>865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46:F60 C133:F147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MPorozhanova</cp:lastModifiedBy>
  <cp:lastPrinted>2015-02-27T09:40:43Z</cp:lastPrinted>
  <dcterms:created xsi:type="dcterms:W3CDTF">2000-06-29T12:02:40Z</dcterms:created>
  <dcterms:modified xsi:type="dcterms:W3CDTF">2015-02-27T09:54:51Z</dcterms:modified>
  <cp:category/>
  <cp:version/>
  <cp:contentType/>
  <cp:contentStatus/>
</cp:coreProperties>
</file>