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<sst xmlns="http://schemas.openxmlformats.org/spreadsheetml/2006/main" count="1086" uniqueCount="891">
  <si>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</si>
  <si>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</si>
  <si>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</si>
  <si>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</si>
  <si>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</si>
  <si>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</si>
  <si>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</si>
  <si>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</si>
  <si>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</si>
  <si>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</si>
  <si>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</si>
  <si>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</si>
  <si>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</si>
  <si>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</si>
  <si>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</si>
  <si>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</si>
  <si>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</si>
  <si>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</si>
  <si>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</si>
  <si>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</si>
  <si>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</si>
  <si>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</si>
  <si>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</si>
  <si>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</si>
  <si>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</si>
  <si>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</si>
  <si>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</si>
  <si>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</si>
  <si>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</si>
  <si>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</si>
  <si>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</si>
  <si>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</si>
  <si>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</si>
  <si>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</si>
  <si>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</si>
  <si>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</si>
  <si>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</si>
  <si>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</si>
  <si>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</si>
  <si>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</si>
  <si>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</si>
  <si>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</si>
  <si>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</si>
  <si>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</si>
  <si>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</si>
  <si>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</si>
  <si>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</si>
  <si>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</si>
  <si>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</si>
  <si>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</si>
  <si>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</si>
  <si>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</si>
  <si>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</si>
  <si>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</si>
  <si>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</si>
  <si>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</si>
  <si>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</si>
  <si>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</si>
  <si>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</si>
  <si>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</si>
  <si>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</si>
  <si>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</si>
  <si>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</si>
  <si>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</si>
  <si>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</si>
  <si>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</si>
  <si>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</si>
  <si>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</si>
  <si>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</si>
  <si>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</si>
  <si>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</si>
  <si>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</si>
  <si>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</si>
  <si>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</si>
  <si>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</si>
  <si>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</si>
  <si>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</si>
  <si>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</si>
  <si>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</si>
  <si>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</si>
  <si>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</si>
  <si>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</si>
  <si>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</si>
  <si>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</si>
  <si>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</si>
  <si>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</si>
  <si>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</si>
  <si>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</si>
  <si>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</si>
  <si>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</si>
  <si>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</si>
  <si>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</si>
  <si>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</si>
  <si>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</si>
  <si>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</si>
  <si>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</si>
  <si>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</si>
  <si>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</si>
  <si>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</si>
  <si>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</si>
  <si>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</si>
  <si>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</si>
  <si>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</si>
  <si>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</si>
  <si>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</si>
  <si>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</si>
  <si>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</si>
  <si>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</si>
  <si>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</si>
  <si>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</si>
  <si>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</si>
  <si>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</si>
  <si>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</si>
  <si>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</si>
  <si>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</si>
  <si>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</si>
  <si>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</si>
  <si>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</si>
  <si>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</si>
  <si>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</si>
  <si>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</si>
  <si>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</si>
  <si>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</si>
  <si>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</si>
  <si>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</si>
  <si>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</si>
  <si>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</si>
  <si>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</si>
  <si>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</si>
  <si>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</si>
  <si>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</si>
  <si>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</si>
  <si>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</si>
  <si>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</si>
  <si>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</si>
  <si>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</si>
  <si>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</si>
  <si>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</si>
  <si>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</si>
  <si>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</si>
  <si>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</si>
  <si>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</si>
  <si>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</si>
  <si>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</si>
  <si>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</si>
  <si>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</si>
  <si>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</si>
  <si>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</si>
  <si>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</si>
  <si>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</si>
  <si>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</si>
  <si>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</si>
  <si>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</si>
  <si>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</si>
  <si>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</si>
  <si>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</si>
  <si>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</si>
  <si>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</si>
  <si>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</si>
  <si>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</si>
  <si>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</si>
  <si>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</si>
  <si>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</si>
  <si>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</si>
  <si>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</si>
  <si>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</si>
  <si>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</si>
  <si>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</si>
  <si>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</si>
  <si>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</si>
  <si>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</si>
  <si>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</si>
  <si>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</si>
  <si>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</si>
  <si>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</si>
  <si>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</si>
  <si>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</si>
  <si>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</si>
  <si>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</si>
  <si>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</si>
  <si>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</si>
  <si>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</si>
  <si>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</si>
  <si>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</si>
  <si>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</si>
  <si>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</si>
  <si>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</si>
  <si>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</si>
  <si>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</si>
  <si>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</si>
  <si>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</si>
  <si>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</si>
  <si>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</si>
  <si>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</si>
  <si>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</si>
  <si>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</si>
  <si>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</si>
  <si>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</si>
  <si>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</si>
  <si>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</si>
  <si>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</si>
  <si>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</si>
  <si>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</si>
  <si>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</si>
  <si>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</si>
  <si>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</si>
  <si>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</si>
  <si>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</si>
  <si>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</si>
  <si>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</si>
  <si>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</si>
  <si>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</si>
  <si>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</si>
  <si>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</si>
  <si>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</si>
  <si>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</si>
  <si>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</si>
  <si>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</si>
  <si>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</si>
  <si>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</si>
  <si>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</si>
  <si>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</si>
  <si>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</si>
  <si>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</si>
  <si>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</si>
  <si>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</si>
  <si>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</si>
  <si>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</si>
  <si>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</si>
  <si>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</si>
  <si>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</si>
  <si>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</si>
  <si>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</si>
  <si>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</si>
  <si>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</si>
  <si>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</si>
  <si>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</si>
  <si>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</si>
  <si>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</si>
  <si>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</si>
  <si>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</si>
  <si>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</si>
  <si>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</si>
  <si>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</si>
  <si>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</si>
  <si>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</si>
  <si>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</si>
  <si>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</si>
  <si>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</si>
  <si>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</si>
  <si>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</si>
  <si>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</si>
  <si>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</si>
  <si>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</si>
  <si>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</si>
  <si>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</si>
  <si>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</si>
  <si>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</si>
  <si>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</si>
  <si>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</si>
  <si>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</si>
  <si>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</si>
  <si>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</si>
  <si>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</si>
  <si>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</si>
  <si>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</si>
  <si>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</si>
  <si>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</si>
  <si>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</si>
  <si>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</si>
  <si>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</si>
  <si>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</si>
  <si>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</si>
  <si>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</si>
  <si>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</si>
  <si>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</si>
  <si>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</si>
  <si>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</si>
  <si>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</si>
  <si>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</si>
  <si>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</si>
  <si>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</si>
  <si>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</si>
  <si>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</si>
  <si>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</si>
  <si>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</si>
  <si>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</si>
  <si>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</si>
  <si>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</si>
  <si>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</si>
  <si>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</si>
  <si>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</si>
  <si>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</si>
  <si>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</si>
  <si>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</si>
  <si>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</si>
  <si>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</si>
  <si>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</si>
  <si>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</si>
  <si>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</si>
  <si>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</si>
  <si>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</si>
  <si>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</si>
  <si>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</si>
  <si>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</si>
  <si>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</si>
  <si>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</si>
  <si>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</si>
  <si>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</si>
  <si>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</si>
  <si>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</si>
  <si>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</si>
  <si>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</si>
  <si>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</si>
  <si>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</si>
  <si>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</si>
  <si>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</si>
  <si>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</si>
  <si>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</si>
  <si>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</si>
  <si>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</si>
  <si>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</si>
  <si>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</si>
  <si>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</si>
  <si>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</si>
  <si>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</si>
  <si>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</si>
  <si>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</si>
  <si>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</si>
  <si>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</si>
  <si>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</si>
  <si>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</si>
  <si>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</si>
  <si>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</si>
  <si>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</si>
  <si>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</si>
  <si>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</si>
  <si>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</si>
  <si>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</si>
  <si>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</si>
  <si>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</si>
  <si>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</si>
  <si>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</si>
  <si>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</si>
  <si>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</si>
  <si>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</si>
  <si>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</si>
  <si>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</si>
  <si>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</si>
  <si>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</si>
  <si>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</si>
  <si>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</si>
  <si>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</si>
  <si>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</si>
  <si>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</si>
  <si>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</si>
  <si>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</si>
  <si>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</si>
  <si>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</si>
  <si>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</si>
  <si>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</si>
  <si>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</si>
  <si>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</si>
  <si>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</si>
  <si>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</si>
  <si>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</si>
  <si>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</si>
  <si>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</si>
  <si>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</si>
  <si>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</si>
  <si>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</si>
  <si>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</si>
  <si>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</si>
  <si>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</si>
  <si>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</si>
  <si>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</si>
  <si>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</si>
  <si>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</si>
  <si>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</si>
  <si>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</si>
  <si>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</si>
  <si>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</si>
  <si>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</si>
  <si>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</si>
  <si>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</si>
  <si>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</si>
  <si>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</si>
  <si>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</si>
  <si>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</si>
  <si>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</si>
  <si>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</si>
  <si>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</si>
  <si>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</si>
  <si>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</si>
  <si>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</si>
  <si>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</si>
  <si>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</si>
  <si>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</si>
  <si>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</si>
  <si>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</si>
  <si>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</si>
  <si>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</si>
  <si>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</si>
  <si>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</si>
  <si>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</si>
  <si>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</si>
  <si>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</si>
  <si>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</si>
  <si>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</si>
  <si>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</si>
  <si>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</si>
  <si>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</si>
  <si>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</si>
  <si>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</si>
  <si>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</si>
  <si>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</si>
  <si>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</si>
  <si>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</si>
  <si>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</si>
  <si>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</si>
  <si>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</si>
  <si>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</si>
  <si>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</si>
  <si>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</si>
  <si>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</si>
  <si>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</si>
  <si>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</si>
  <si>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</si>
  <si>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</si>
  <si>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</si>
  <si>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</si>
  <si>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</si>
  <si>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</si>
  <si>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</si>
  <si>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</si>
  <si>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</si>
  <si>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</si>
  <si>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</si>
  <si>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</si>
  <si>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</si>
  <si>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</si>
  <si>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</si>
  <si>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</si>
  <si>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</si>
  <si>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</si>
  <si>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</si>
  <si>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</si>
  <si>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</si>
  <si>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</si>
  <si>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</si>
  <si>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</si>
  <si>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</si>
  <si>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</si>
  <si>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</si>
  <si>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</si>
  <si>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</si>
  <si>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</si>
  <si>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</si>
  <si>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</si>
  <si>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</si>
  <si>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</si>
  <si>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</si>
  <si>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</si>
  <si>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</si>
  <si>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</si>
  <si>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</si>
  <si>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</si>
  <si>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</si>
  <si>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</si>
  <si>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</si>
  <si>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</si>
  <si>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</si>
  <si>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</si>
  <si>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</si>
  <si>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</si>
  <si>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</si>
  <si>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</si>
  <si>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</si>
  <si>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</si>
  <si>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</si>
  <si>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</si>
  <si>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</si>
  <si>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</si>
  <si>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</si>
  <si>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</si>
  <si>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</si>
  <si>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</si>
  <si>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</si>
  <si>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</si>
  <si>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</si>
  <si>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</si>
  <si>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</si>
  <si>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</si>
  <si>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</si>
  <si>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</si>
  <si>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</si>
  <si>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</si>
  <si>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</si>
  <si>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</si>
  <si>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</si>
  <si>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</si>
  <si>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</si>
  <si>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</si>
  <si>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</si>
  <si>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</si>
  <si>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</si>
  <si>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</si>
  <si>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</si>
  <si>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</si>
  <si>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</si>
  <si>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</si>
  <si>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</si>
  <si>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</si>
  <si>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</si>
  <si>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</si>
  <si>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</si>
  <si>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</si>
  <si>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</si>
  <si>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</si>
  <si>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</si>
  <si>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</si>
  <si>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</si>
  <si>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</si>
  <si>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</si>
  <si>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</si>
  <si>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</si>
  <si>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</si>
  <si>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</si>
  <si>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</si>
  <si>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</si>
  <si>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</si>
  <si>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</si>
  <si>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</si>
  <si>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</si>
  <si>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</si>
  <si>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</si>
  <si>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</si>
  <si>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</si>
  <si>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</si>
  <si>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</si>
  <si>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</si>
  <si>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</si>
  <si>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</si>
  <si>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</si>
  <si>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</si>
  <si>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</si>
  <si>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</si>
  <si>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</si>
  <si>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</si>
  <si>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</si>
  <si>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</si>
  <si>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</si>
  <si>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</si>
  <si>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</si>
  <si>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</si>
  <si>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</si>
  <si>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</si>
  <si>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</si>
  <si>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</si>
  <si>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</si>
  <si>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</si>
  <si>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</si>
  <si>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</si>
  <si>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</si>
  <si>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</si>
  <si>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</si>
  <si>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</si>
  <si>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</si>
  <si>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</si>
  <si>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</si>
  <si>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</si>
  <si>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</si>
  <si>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</si>
  <si>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</si>
  <si>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</si>
  <si>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</si>
  <si>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</si>
  <si>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</si>
  <si>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</si>
  <si>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</si>
  <si>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</si>
  <si>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</si>
  <si>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</si>
  <si>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</si>
  <si>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</si>
  <si>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</si>
  <si>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</si>
  <si>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</si>
  <si>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</si>
  <si>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</si>
  <si>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</si>
  <si>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</si>
  <si>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</si>
  <si>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</si>
  <si>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</si>
  <si>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</si>
  <si>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</si>
  <si>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</si>
  <si>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</si>
  <si>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</si>
  <si>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</si>
  <si>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</si>
  <si>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</si>
  <si>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</si>
  <si>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</si>
  <si>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</si>
  <si>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</si>
  <si>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</si>
  <si>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</si>
  <si>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</si>
  <si>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</si>
  <si>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</si>
  <si>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</si>
  <si>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</si>
  <si>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</si>
  <si>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</si>
  <si>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</si>
  <si>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</si>
  <si>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</si>
  <si>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</si>
  <si>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</si>
  <si>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</si>
  <si>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</si>
  <si>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</si>
  <si>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</si>
  <si>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</si>
  <si>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</si>
  <si>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</si>
  <si>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</si>
  <si>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</si>
  <si>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</si>
  <si>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</si>
  <si>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</si>
  <si>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</si>
  <si>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</si>
  <si>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</si>
  <si>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</si>
  <si>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</si>
  <si>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</si>
  <si>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</si>
  <si>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</si>
  <si>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</si>
  <si>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</si>
  <si>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</si>
  <si>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</si>
  <si>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</si>
  <si>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</si>
  <si>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</si>
  <si>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</si>
  <si>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</si>
  <si>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</si>
  <si>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</si>
  <si>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</si>
  <si>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</si>
  <si>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</si>
  <si>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</si>
  <si>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</si>
  <si>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</si>
  <si>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</si>
  <si>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</si>
  <si>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</si>
  <si>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</si>
  <si>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</si>
  <si>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</si>
  <si>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</si>
  <si>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</si>
  <si>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</si>
  <si>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</si>
  <si>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</si>
  <si>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</si>
  <si>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</si>
  <si>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</si>
  <si>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</si>
  <si>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</si>
  <si>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</si>
  <si>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</si>
  <si>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</si>
  <si>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</si>
  <si>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</si>
  <si>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</si>
  <si>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</si>
  <si>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</si>
  <si>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</si>
  <si>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</si>
  <si>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</si>
  <si>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</si>
  <si>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</si>
  <si>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</si>
  <si>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</si>
  <si>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</si>
  <si>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</si>
  <si>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</si>
  <si>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</si>
  <si>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</si>
  <si>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</si>
  <si>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</si>
  <si>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</si>
  <si>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</si>
  <si>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</si>
  <si>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</si>
  <si>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</si>
  <si>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</si>
  <si>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</si>
  <si>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</si>
  <si>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</si>
  <si>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</si>
  <si>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</si>
  <si>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</si>
  <si>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</si>
  <si>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</si>
  <si>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</si>
  <si>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</si>
  <si>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</si>
  <si>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</si>
  <si>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</si>
  <si>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</si>
  <si>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</si>
  <si>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</si>
  <si>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</si>
  <si>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</si>
  <si>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</si>
  <si>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</si>
  <si>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</si>
  <si>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</si>
  <si>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</si>
  <si>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</si>
  <si>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</si>
  <si>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</si>
  <si>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</si>
  <si>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</si>
  <si>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</si>
  <si>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</si>
  <si>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</si>
  <si>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</si>
  <si>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</si>
  <si>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</si>
  <si>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</si>
  <si>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</si>
  <si>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</si>
  <si>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</si>
  <si>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</si>
  <si>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</si>
  <si>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</si>
  <si>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</si>
  <si>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</si>
  <si>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</si>
  <si>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</si>
  <si>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</si>
  <si>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</si>
  <si>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</si>
  <si>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</si>
  <si>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</si>
  <si>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</si>
  <si>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</si>
  <si>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</si>
  <si>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</si>
  <si>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</si>
  <si>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</si>
  <si>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</si>
  <si>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</si>
  <si>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</si>
  <si>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</si>
  <si>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</si>
  <si>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</si>
  <si>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</si>
  <si>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</si>
  <si>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</si>
  <si>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</si>
  <si>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</si>
  <si>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</si>
  <si>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</si>
  <si>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</si>
  <si>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</si>
  <si>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</si>
  <si>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</si>
  <si>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</si>
  <si>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</si>
  <si>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</si>
  <si>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</si>
  <si>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</si>
  <si>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</si>
  <si>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</si>
  <si>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</si>
  <si>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</si>
  <si>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</si>
  <si>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</si>
  <si>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</si>
  <si>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</si>
  <si>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</si>
  <si>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</si>
  <si>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</si>
  <si>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</si>
  <si>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</si>
  <si>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</si>
  <si>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</si>
  <si>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</si>
  <si>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</si>
  <si>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</si>
  <si>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</si>
  <si>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</si>
  <si>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</si>
  <si>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</si>
  <si>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</si>
  <si>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</si>
  <si>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</si>
  <si>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</si>
  <si>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</si>
  <si>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</si>
  <si>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</si>
  <si>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</si>
  <si>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</si>
  <si>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</si>
  <si>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</si>
  <si>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</si>
  <si>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</si>
  <si>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</si>
  <si>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</si>
  <si>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</si>
  <si>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</si>
  <si>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</si>
  <si>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</si>
  <si>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</si>
  <si>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</si>
  <si>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</si>
  <si>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</si>
  <si>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</si>
  <si>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</si>
  <si>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</si>
  <si>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</si>
  <si>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</si>
  <si>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</si>
  <si>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</si>
  <si>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</si>
  <si>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</si>
  <si>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</si>
  <si>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</si>
  <si>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</si>
  <si>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</si>
  <si>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</si>
  <si>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</si>
  <si>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</si>
  <si>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</si>
  <si>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</si>
  <si>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</si>
  <si>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</si>
  <si>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</si>
  <si>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</si>
  <si>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</si>
  <si>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</si>
  <si>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</si>
  <si>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</si>
  <si>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</si>
  <si>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</si>
  <si>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</si>
  <si>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</si>
  <si>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</si>
  <si>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</si>
  <si>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</si>
  <si>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</si>
  <si>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</si>
  <si>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</si>
  <si>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</si>
  <si>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</si>
  <si>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</si>
  <si>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</si>
  <si>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консолидиран</t>
  </si>
  <si>
    <t>ПАРАХОДСТВО БЪЛГАРСКО РЕЧНО ПЛАВАНЕ АД</t>
  </si>
  <si>
    <t>1. Елпром АД</t>
  </si>
  <si>
    <t>1. Интерлихтер Будапеща</t>
  </si>
  <si>
    <t>1. Ви Ти Си АД</t>
  </si>
  <si>
    <t>1. Варнафери ООД</t>
  </si>
  <si>
    <t xml:space="preserve">Дата на съставяне: 27.02.2013 г.                    </t>
  </si>
  <si>
    <t>четвърто тримесечие на 2013 година</t>
  </si>
  <si>
    <t>/М.Порожанова/</t>
  </si>
  <si>
    <t>Дата на съставяне: 27.02.2014 г.</t>
  </si>
  <si>
    <t>27.02.2014 г.</t>
  </si>
  <si>
    <t>/ Д. Кочанов/</t>
  </si>
  <si>
    <t>/ Т. Митев /</t>
  </si>
  <si>
    <t>/ М. Порожанова /</t>
  </si>
  <si>
    <t>/ Д. Кочанов /</t>
  </si>
  <si>
    <t xml:space="preserve">Дата на съставяне: 27.02.2014 г.                                   </t>
  </si>
  <si>
    <t xml:space="preserve">                     / Т.Митев /</t>
  </si>
  <si>
    <t>/ Д.Кочанов /</t>
  </si>
  <si>
    <t xml:space="preserve">Дата  на съставяне: 27.02.2014 г.                                                                                                                          </t>
  </si>
  <si>
    <t>/ М. Порожанова/</t>
  </si>
  <si>
    <t xml:space="preserve">                           / Т. Митев /</t>
  </si>
  <si>
    <t xml:space="preserve">                    / М. Порожанова /</t>
  </si>
  <si>
    <t xml:space="preserve">                         / Д. Кочанов /</t>
  </si>
  <si>
    <t>/ М.Порожанова/</t>
  </si>
  <si>
    <t xml:space="preserve">                     / Т. Митев /</t>
  </si>
  <si>
    <t>/Д.Кочанов/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</si>
</sst>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28" fillId="14" borderId="0" applyNumberFormat="0" applyBorder="0" applyAlignment="0" applyProtection="0"/>
    <xf numFmtId="0" fontId="32" fillId="15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1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5" fillId="0" borderId="0" xfId="65" applyNumberFormat="1" applyFont="1" applyBorder="1" applyProtection="1">
      <alignment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75" zoomScaleNormal="75" zoomScalePageLayoutView="0" workbookViewId="0" topLeftCell="A1">
      <selection activeCell="A2" sqref="A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76"/>
      <c r="C3" s="576"/>
      <c r="D3" s="576"/>
      <c r="E3" s="462" t="s">
        <v>866</v>
      </c>
      <c r="F3" s="217" t="s">
        <v>2</v>
      </c>
      <c r="G3" s="172"/>
      <c r="H3" s="461">
        <v>827183719</v>
      </c>
    </row>
    <row r="4" spans="1:8" ht="15">
      <c r="A4" s="581" t="s">
        <v>3</v>
      </c>
      <c r="B4" s="582"/>
      <c r="C4" s="582"/>
      <c r="D4" s="582"/>
      <c r="E4" s="504" t="s">
        <v>865</v>
      </c>
      <c r="F4" s="577" t="s">
        <v>4</v>
      </c>
      <c r="G4" s="578"/>
      <c r="H4" s="461" t="s">
        <v>159</v>
      </c>
    </row>
    <row r="5" spans="1:8" ht="15">
      <c r="A5" s="581" t="s">
        <v>5</v>
      </c>
      <c r="B5" s="576"/>
      <c r="C5" s="576"/>
      <c r="D5" s="576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525</v>
      </c>
      <c r="D11" s="151">
        <v>18591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2412</v>
      </c>
      <c r="D12" s="151">
        <v>3638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6438</v>
      </c>
      <c r="D13" s="151">
        <v>4325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3493</v>
      </c>
      <c r="D14" s="151">
        <v>3683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44731</v>
      </c>
      <c r="D15" s="151">
        <v>44518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27</v>
      </c>
      <c r="D16" s="151">
        <v>41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2716</v>
      </c>
      <c r="D17" s="151">
        <v>4429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60342</v>
      </c>
      <c r="D19" s="155">
        <f>SUM(D11:D18)</f>
        <v>79225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20130</v>
      </c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24792</v>
      </c>
      <c r="H21" s="156">
        <f>SUM(H22:H24)</f>
        <v>22987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3571</v>
      </c>
      <c r="H22" s="152">
        <v>3571</v>
      </c>
    </row>
    <row r="23" spans="1:13" ht="15">
      <c r="A23" s="235" t="s">
        <v>66</v>
      </c>
      <c r="B23" s="241" t="s">
        <v>67</v>
      </c>
      <c r="C23" s="151">
        <v>89</v>
      </c>
      <c r="D23" s="151">
        <v>93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</v>
      </c>
      <c r="D24" s="151">
        <v>19</v>
      </c>
      <c r="E24" s="237" t="s">
        <v>72</v>
      </c>
      <c r="F24" s="242" t="s">
        <v>73</v>
      </c>
      <c r="G24" s="152">
        <v>21221</v>
      </c>
      <c r="H24" s="152">
        <v>19416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34195</v>
      </c>
      <c r="H25" s="154">
        <f>H19+H20+H21</f>
        <v>32390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945</v>
      </c>
      <c r="D26" s="151">
        <v>865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1043</v>
      </c>
      <c r="D27" s="155">
        <f>SUM(D23:D26)</f>
        <v>977</v>
      </c>
      <c r="E27" s="253" t="s">
        <v>83</v>
      </c>
      <c r="F27" s="242" t="s">
        <v>84</v>
      </c>
      <c r="G27" s="154">
        <f>SUM(G28:G30)</f>
        <v>3117</v>
      </c>
      <c r="H27" s="154">
        <f>SUM(H28:H30)</f>
        <v>1693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3117</v>
      </c>
      <c r="H28" s="152">
        <v>1693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2261</v>
      </c>
      <c r="H31" s="152">
        <v>3229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5378</v>
      </c>
      <c r="H33" s="154">
        <f>H27+H31+H32</f>
        <v>4922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2956</v>
      </c>
      <c r="D34" s="155">
        <f>SUM(D35:D38)</f>
        <v>2825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75282</v>
      </c>
      <c r="H36" s="154">
        <f>H25+H17+H33</f>
        <v>73021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2932</v>
      </c>
      <c r="D37" s="151">
        <v>2801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24</v>
      </c>
      <c r="D38" s="151">
        <v>24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453</v>
      </c>
      <c r="H39" s="158">
        <v>409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1008</v>
      </c>
      <c r="H43" s="152">
        <v>554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>
        <v>25</v>
      </c>
    </row>
    <row r="45" spans="1:15" ht="15">
      <c r="A45" s="235" t="s">
        <v>136</v>
      </c>
      <c r="B45" s="249" t="s">
        <v>137</v>
      </c>
      <c r="C45" s="155">
        <f>C34+C39+C44</f>
        <v>2956</v>
      </c>
      <c r="D45" s="155">
        <f>D34+D39+D44</f>
        <v>2825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2093</v>
      </c>
      <c r="D47" s="151">
        <v>1559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3062</v>
      </c>
      <c r="H48" s="152">
        <v>3448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4070</v>
      </c>
      <c r="H49" s="154">
        <f>SUM(H43:H48)</f>
        <v>4027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1207</v>
      </c>
      <c r="D50" s="151">
        <v>1333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3300</v>
      </c>
      <c r="D51" s="155">
        <f>SUM(D47:D50)</f>
        <v>2892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6</v>
      </c>
      <c r="H52" s="152">
        <v>17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1344</v>
      </c>
      <c r="H53" s="152">
        <v>1343</v>
      </c>
    </row>
    <row r="54" spans="1:8" ht="15">
      <c r="A54" s="235" t="s">
        <v>166</v>
      </c>
      <c r="B54" s="249" t="s">
        <v>167</v>
      </c>
      <c r="C54" s="151">
        <v>324</v>
      </c>
      <c r="D54" s="151">
        <v>316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88095</v>
      </c>
      <c r="D55" s="155">
        <f>D19+D20+D21+D27+D32+D45+D51+D53+D54</f>
        <v>86235</v>
      </c>
      <c r="E55" s="237" t="s">
        <v>172</v>
      </c>
      <c r="F55" s="261" t="s">
        <v>173</v>
      </c>
      <c r="G55" s="154">
        <f>G49+G51+G52+G53+G54</f>
        <v>5420</v>
      </c>
      <c r="H55" s="154">
        <f>H49+H51+H52+H53+H54</f>
        <v>5387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1314</v>
      </c>
      <c r="D58" s="151">
        <v>1432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40</v>
      </c>
      <c r="D59" s="151">
        <v>34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1813</v>
      </c>
      <c r="H60" s="152">
        <v>1822</v>
      </c>
    </row>
    <row r="61" spans="1:18" ht="15">
      <c r="A61" s="235" t="s">
        <v>187</v>
      </c>
      <c r="B61" s="244" t="s">
        <v>188</v>
      </c>
      <c r="C61" s="151">
        <v>182</v>
      </c>
      <c r="D61" s="151">
        <v>254</v>
      </c>
      <c r="E61" s="243" t="s">
        <v>189</v>
      </c>
      <c r="F61" s="272" t="s">
        <v>190</v>
      </c>
      <c r="G61" s="154">
        <f>SUM(G62:G68)</f>
        <v>11977</v>
      </c>
      <c r="H61" s="154">
        <f>SUM(H62:H68)</f>
        <v>12768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911</v>
      </c>
      <c r="H62" s="152">
        <v>628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1536</v>
      </c>
      <c r="D64" s="155">
        <f>SUM(D58:D63)</f>
        <v>1720</v>
      </c>
      <c r="E64" s="237" t="s">
        <v>200</v>
      </c>
      <c r="F64" s="242" t="s">
        <v>201</v>
      </c>
      <c r="G64" s="152">
        <v>6915</v>
      </c>
      <c r="H64" s="152">
        <v>8138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198</v>
      </c>
      <c r="H65" s="152">
        <v>464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2806</v>
      </c>
      <c r="H66" s="152">
        <v>2620</v>
      </c>
    </row>
    <row r="67" spans="1:8" ht="15">
      <c r="A67" s="235" t="s">
        <v>207</v>
      </c>
      <c r="B67" s="241" t="s">
        <v>208</v>
      </c>
      <c r="C67" s="151">
        <v>58</v>
      </c>
      <c r="D67" s="151">
        <v>111</v>
      </c>
      <c r="E67" s="237" t="s">
        <v>209</v>
      </c>
      <c r="F67" s="242" t="s">
        <v>210</v>
      </c>
      <c r="G67" s="152">
        <v>522</v>
      </c>
      <c r="H67" s="152">
        <v>541</v>
      </c>
    </row>
    <row r="68" spans="1:8" ht="15">
      <c r="A68" s="235" t="s">
        <v>211</v>
      </c>
      <c r="B68" s="241" t="s">
        <v>212</v>
      </c>
      <c r="C68" s="151">
        <v>1312</v>
      </c>
      <c r="D68" s="151">
        <v>1377</v>
      </c>
      <c r="E68" s="237" t="s">
        <v>213</v>
      </c>
      <c r="F68" s="242" t="s">
        <v>214</v>
      </c>
      <c r="G68" s="152">
        <v>625</v>
      </c>
      <c r="H68" s="152">
        <v>377</v>
      </c>
    </row>
    <row r="69" spans="1:8" ht="15">
      <c r="A69" s="235" t="s">
        <v>215</v>
      </c>
      <c r="B69" s="241" t="s">
        <v>216</v>
      </c>
      <c r="C69" s="151">
        <v>72</v>
      </c>
      <c r="D69" s="151">
        <v>167</v>
      </c>
      <c r="E69" s="251" t="s">
        <v>78</v>
      </c>
      <c r="F69" s="242" t="s">
        <v>217</v>
      </c>
      <c r="G69" s="152">
        <v>224</v>
      </c>
      <c r="H69" s="152">
        <v>257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621</v>
      </c>
      <c r="D71" s="151">
        <v>623</v>
      </c>
      <c r="E71" s="253" t="s">
        <v>46</v>
      </c>
      <c r="F71" s="273" t="s">
        <v>224</v>
      </c>
      <c r="G71" s="161">
        <f>G59+G60+G61+G69+G70</f>
        <v>14014</v>
      </c>
      <c r="H71" s="161">
        <f>H59+H60+H61+H69+H70</f>
        <v>14847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841</v>
      </c>
      <c r="D72" s="151">
        <v>714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246</v>
      </c>
      <c r="D74" s="151">
        <v>368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3150</v>
      </c>
      <c r="D75" s="155">
        <f>SUM(D67:D74)</f>
        <v>3360</v>
      </c>
      <c r="E75" s="251" t="s">
        <v>160</v>
      </c>
      <c r="F75" s="245" t="s">
        <v>234</v>
      </c>
      <c r="G75" s="152">
        <v>11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7</v>
      </c>
      <c r="D78" s="155">
        <f>SUM(D79:D81)</f>
        <v>3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14025</v>
      </c>
      <c r="H79" s="162">
        <f>H71+H74+H75+H76</f>
        <v>14858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7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7</v>
      </c>
      <c r="D84" s="155">
        <f>D83+D82+D78</f>
        <v>3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28</v>
      </c>
      <c r="D87" s="151">
        <v>83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780</v>
      </c>
      <c r="D88" s="151">
        <v>1560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1584</v>
      </c>
      <c r="D89" s="151">
        <v>714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2392</v>
      </c>
      <c r="D91" s="155">
        <f>SUM(D87:D90)</f>
        <v>2357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7085</v>
      </c>
      <c r="D93" s="155">
        <f>D64+D75+D84+D91+D92</f>
        <v>7440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95180</v>
      </c>
      <c r="D94" s="164">
        <f>D93+D55</f>
        <v>93675</v>
      </c>
      <c r="E94" s="449" t="s">
        <v>270</v>
      </c>
      <c r="F94" s="289" t="s">
        <v>271</v>
      </c>
      <c r="G94" s="165">
        <f>G36+G39+G55+G79</f>
        <v>95180</v>
      </c>
      <c r="H94" s="165">
        <f>H36+H39+H55+H79</f>
        <v>93675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 t="s">
        <v>873</v>
      </c>
      <c r="E99" s="45"/>
      <c r="F99" s="170"/>
      <c r="G99" s="171"/>
      <c r="H99" s="172"/>
    </row>
    <row r="100" spans="1:5" ht="15">
      <c r="A100" s="173"/>
      <c r="B100" s="173"/>
      <c r="C100" s="579" t="s">
        <v>857</v>
      </c>
      <c r="D100" s="580"/>
      <c r="E100" s="580"/>
    </row>
    <row r="102" spans="4:5" ht="12.75">
      <c r="D102" s="169" t="s">
        <v>877</v>
      </c>
      <c r="E102" s="176"/>
    </row>
    <row r="104" ht="12.75">
      <c r="M104" s="157"/>
    </row>
    <row r="105" ht="12.75">
      <c r="D105" s="169" t="s">
        <v>879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G62:H70 C87:D90 C92:D92 G11:H13 G74:H76 G22:H24 G28:H28 G31:H31 G19:H19 G43:H48 G51:H54 G59:H60 D79:D83 C81:C83 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H23" sqref="H2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ПАРАХОДСТВО БЪЛГАРСКО РЕЧНО ПЛАВАНЕ АД</v>
      </c>
      <c r="C2" s="585"/>
      <c r="D2" s="585"/>
      <c r="E2" s="585"/>
      <c r="F2" s="587" t="s">
        <v>2</v>
      </c>
      <c r="G2" s="587"/>
      <c r="H2" s="526">
        <f>'справка №1-БАЛАНС'!H3</f>
        <v>827183719</v>
      </c>
    </row>
    <row r="3" spans="1:8" ht="15">
      <c r="A3" s="467" t="s">
        <v>275</v>
      </c>
      <c r="B3" s="585" t="str">
        <f>'справка №1-БАЛАНС'!E4</f>
        <v>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четвърто тримесечие на 2013 година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11885</v>
      </c>
      <c r="D9" s="46">
        <v>16444</v>
      </c>
      <c r="E9" s="298" t="s">
        <v>285</v>
      </c>
      <c r="F9" s="549" t="s">
        <v>286</v>
      </c>
      <c r="G9" s="550">
        <v>4169</v>
      </c>
      <c r="H9" s="550">
        <v>3789</v>
      </c>
    </row>
    <row r="10" spans="1:8" ht="12">
      <c r="A10" s="298" t="s">
        <v>287</v>
      </c>
      <c r="B10" s="299" t="s">
        <v>288</v>
      </c>
      <c r="C10" s="46">
        <v>5639</v>
      </c>
      <c r="D10" s="46">
        <v>6699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1799</v>
      </c>
      <c r="D11" s="46">
        <v>1719</v>
      </c>
      <c r="E11" s="300" t="s">
        <v>293</v>
      </c>
      <c r="F11" s="549" t="s">
        <v>294</v>
      </c>
      <c r="G11" s="550">
        <v>24900</v>
      </c>
      <c r="H11" s="550">
        <v>31561</v>
      </c>
    </row>
    <row r="12" spans="1:8" ht="12">
      <c r="A12" s="298" t="s">
        <v>295</v>
      </c>
      <c r="B12" s="299" t="s">
        <v>296</v>
      </c>
      <c r="C12" s="46">
        <v>5025</v>
      </c>
      <c r="D12" s="46">
        <v>4835</v>
      </c>
      <c r="E12" s="300" t="s">
        <v>78</v>
      </c>
      <c r="F12" s="549" t="s">
        <v>297</v>
      </c>
      <c r="G12" s="550">
        <v>1425</v>
      </c>
      <c r="H12" s="550">
        <v>3690</v>
      </c>
    </row>
    <row r="13" spans="1:18" ht="12">
      <c r="A13" s="298" t="s">
        <v>298</v>
      </c>
      <c r="B13" s="299" t="s">
        <v>299</v>
      </c>
      <c r="C13" s="46">
        <v>1113</v>
      </c>
      <c r="D13" s="46">
        <v>1015</v>
      </c>
      <c r="E13" s="301" t="s">
        <v>51</v>
      </c>
      <c r="F13" s="551" t="s">
        <v>300</v>
      </c>
      <c r="G13" s="548">
        <f>SUM(G9:G12)</f>
        <v>30494</v>
      </c>
      <c r="H13" s="548">
        <f>SUM(H9:H12)</f>
        <v>39040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41</v>
      </c>
      <c r="D14" s="46">
        <v>690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65</v>
      </c>
      <c r="D15" s="47">
        <v>-71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2588</v>
      </c>
      <c r="D16" s="47">
        <v>5308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28155</v>
      </c>
      <c r="D19" s="49">
        <f>SUM(D9:D15)+D16</f>
        <v>36639</v>
      </c>
      <c r="E19" s="304" t="s">
        <v>317</v>
      </c>
      <c r="F19" s="552" t="s">
        <v>318</v>
      </c>
      <c r="G19" s="550">
        <v>171</v>
      </c>
      <c r="H19" s="550">
        <v>137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5</v>
      </c>
      <c r="H21" s="550"/>
    </row>
    <row r="22" spans="1:8" ht="24">
      <c r="A22" s="304" t="s">
        <v>324</v>
      </c>
      <c r="B22" s="305" t="s">
        <v>325</v>
      </c>
      <c r="C22" s="46">
        <v>518</v>
      </c>
      <c r="D22" s="46">
        <v>676</v>
      </c>
      <c r="E22" s="304" t="s">
        <v>326</v>
      </c>
      <c r="F22" s="552" t="s">
        <v>327</v>
      </c>
      <c r="G22" s="550">
        <v>377</v>
      </c>
      <c r="H22" s="550">
        <v>371</v>
      </c>
    </row>
    <row r="23" spans="1:8" ht="24">
      <c r="A23" s="298" t="s">
        <v>328</v>
      </c>
      <c r="B23" s="305" t="s">
        <v>329</v>
      </c>
      <c r="C23" s="46">
        <v>1</v>
      </c>
      <c r="D23" s="46">
        <v>1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422</v>
      </c>
      <c r="D24" s="46">
        <v>378</v>
      </c>
      <c r="E24" s="301" t="s">
        <v>103</v>
      </c>
      <c r="F24" s="554" t="s">
        <v>334</v>
      </c>
      <c r="G24" s="548">
        <f>SUM(G19:G23)</f>
        <v>553</v>
      </c>
      <c r="H24" s="548">
        <f>SUM(H19:H23)</f>
        <v>508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118</v>
      </c>
      <c r="D25" s="46">
        <v>100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1059</v>
      </c>
      <c r="D26" s="49">
        <f>SUM(D22:D25)</f>
        <v>1155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29214</v>
      </c>
      <c r="D28" s="50">
        <f>D26+D19</f>
        <v>37794</v>
      </c>
      <c r="E28" s="127" t="s">
        <v>339</v>
      </c>
      <c r="F28" s="554" t="s">
        <v>340</v>
      </c>
      <c r="G28" s="548">
        <f>G13+G15+G24</f>
        <v>31047</v>
      </c>
      <c r="H28" s="548">
        <f>H13+H15+H24</f>
        <v>39548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1833</v>
      </c>
      <c r="D30" s="50">
        <f>IF((H28-D28)&gt;0,H28-D28,0)</f>
        <v>1754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615</v>
      </c>
      <c r="D31" s="46">
        <v>1645</v>
      </c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28599</v>
      </c>
      <c r="D33" s="49">
        <f>D28-D31+D32</f>
        <v>36149</v>
      </c>
      <c r="E33" s="127" t="s">
        <v>353</v>
      </c>
      <c r="F33" s="554" t="s">
        <v>354</v>
      </c>
      <c r="G33" s="53">
        <f>G32-G31+G28</f>
        <v>31047</v>
      </c>
      <c r="H33" s="53">
        <f>H32-H31+H28</f>
        <v>39548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2448</v>
      </c>
      <c r="D34" s="50">
        <f>IF((H33-D33)&gt;0,H33-D33,0)</f>
        <v>3399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143</v>
      </c>
      <c r="D35" s="49">
        <f>D36+D37+D38</f>
        <v>148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143</v>
      </c>
      <c r="D36" s="46">
        <v>160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>
        <v>-12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2305</v>
      </c>
      <c r="D39" s="460">
        <f>+IF((H33-D33-D35)&gt;0,H33-D33-D35,0)</f>
        <v>3251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44</v>
      </c>
      <c r="D40" s="51">
        <v>22</v>
      </c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2261</v>
      </c>
      <c r="D41" s="52">
        <f>IF(H39=0,IF(D39-D40&gt;0,D39-D40+H40,0),IF(H39-H40&lt;0,H40-H39+D39,0))</f>
        <v>3229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31047</v>
      </c>
      <c r="D42" s="53">
        <f>D33+D35+D39</f>
        <v>39548</v>
      </c>
      <c r="E42" s="128" t="s">
        <v>380</v>
      </c>
      <c r="F42" s="129" t="s">
        <v>381</v>
      </c>
      <c r="G42" s="53">
        <f>G39+G33</f>
        <v>31047</v>
      </c>
      <c r="H42" s="53">
        <f>H39+H33</f>
        <v>39548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875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878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 t="s">
        <v>877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 t="s">
        <v>876</v>
      </c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3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C26" sqref="C2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ПАРАХОДСТВО БЪЛГАРСКО РЕЧНО ПЛАВАНЕ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четвърто тримесечие на 2013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30106</v>
      </c>
      <c r="D10" s="54">
        <v>36947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-21507</v>
      </c>
      <c r="D11" s="54">
        <v>-25401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-6383</v>
      </c>
      <c r="D13" s="54">
        <v>-7303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642</v>
      </c>
      <c r="D14" s="54">
        <v>882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</v>
      </c>
      <c r="D15" s="54">
        <v>-51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-14</v>
      </c>
      <c r="D18" s="54">
        <v>-26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-121</v>
      </c>
      <c r="D19" s="54">
        <v>-239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2718</v>
      </c>
      <c r="D20" s="55">
        <f>SUM(D10:D19)</f>
        <v>4809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-2340</v>
      </c>
      <c r="D22" s="54">
        <v>-4137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5</v>
      </c>
      <c r="D23" s="54">
        <v>1892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-534</v>
      </c>
      <c r="D24" s="54">
        <v>-899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>
        <v>105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87</v>
      </c>
      <c r="D26" s="54">
        <v>87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484</v>
      </c>
      <c r="D29" s="54">
        <v>716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-150</v>
      </c>
      <c r="D31" s="54">
        <v>-2716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-2448</v>
      </c>
      <c r="D32" s="55">
        <f>SUM(D22:D31)</f>
        <v>-4952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2284</v>
      </c>
      <c r="D36" s="54">
        <v>370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-499</v>
      </c>
      <c r="D37" s="54">
        <v>-882</v>
      </c>
      <c r="E37" s="130"/>
      <c r="F37" s="130"/>
    </row>
    <row r="38" spans="1:6" ht="12">
      <c r="A38" s="332" t="s">
        <v>440</v>
      </c>
      <c r="B38" s="333" t="s">
        <v>441</v>
      </c>
      <c r="C38" s="54">
        <v>-1765</v>
      </c>
      <c r="D38" s="54">
        <v>-1617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>
        <v>-2</v>
      </c>
      <c r="E40" s="130"/>
      <c r="F40" s="130"/>
    </row>
    <row r="41" spans="1:8" ht="12">
      <c r="A41" s="332" t="s">
        <v>446</v>
      </c>
      <c r="B41" s="333" t="s">
        <v>447</v>
      </c>
      <c r="C41" s="54">
        <v>-255</v>
      </c>
      <c r="D41" s="54">
        <v>-349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-235</v>
      </c>
      <c r="D42" s="55">
        <f>SUM(D34:D41)</f>
        <v>-2480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35</v>
      </c>
      <c r="D43" s="55">
        <f>D42+D32+D20</f>
        <v>-2623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2357</v>
      </c>
      <c r="D44" s="132">
        <v>4980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2392</v>
      </c>
      <c r="D45" s="55">
        <f>D44+D43</f>
        <v>2357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808</v>
      </c>
      <c r="D46" s="56">
        <v>1643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1584</v>
      </c>
      <c r="D47" s="56">
        <v>714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820</v>
      </c>
      <c r="C50" s="589"/>
      <c r="D50" s="589"/>
      <c r="G50" s="133"/>
      <c r="H50" s="133"/>
    </row>
    <row r="51" spans="1:8" ht="12">
      <c r="A51" s="318"/>
      <c r="B51" s="425" t="s">
        <v>878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425" t="s">
        <v>881</v>
      </c>
      <c r="C53" s="319" t="s">
        <v>882</v>
      </c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8" bottom="0.55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U23" sqref="U2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ПАРАХОДСТВО БЪЛГАРСКО РЕЧНО ПЛАВАНЕ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четвърто тримесечие на 2013 година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3571</v>
      </c>
      <c r="G11" s="58">
        <f>'справка №1-БАЛАНС'!H23</f>
        <v>0</v>
      </c>
      <c r="H11" s="60">
        <v>19416</v>
      </c>
      <c r="I11" s="58">
        <f>'справка №1-БАЛАНС'!H28+'справка №1-БАЛАНС'!H31</f>
        <v>4922</v>
      </c>
      <c r="J11" s="58">
        <f>'справка №1-БАЛАНС'!H29+'справка №1-БАЛАНС'!H32</f>
        <v>0</v>
      </c>
      <c r="K11" s="60"/>
      <c r="L11" s="344">
        <f>SUM(C11:K11)</f>
        <v>73021</v>
      </c>
      <c r="M11" s="58">
        <f>'справка №1-БАЛАНС'!H39</f>
        <v>409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3571</v>
      </c>
      <c r="G15" s="61">
        <f t="shared" si="2"/>
        <v>0</v>
      </c>
      <c r="H15" s="61">
        <f t="shared" si="2"/>
        <v>19416</v>
      </c>
      <c r="I15" s="61">
        <f t="shared" si="2"/>
        <v>4922</v>
      </c>
      <c r="J15" s="61">
        <f t="shared" si="2"/>
        <v>0</v>
      </c>
      <c r="K15" s="61">
        <f t="shared" si="2"/>
        <v>0</v>
      </c>
      <c r="L15" s="344">
        <f t="shared" si="1"/>
        <v>73021</v>
      </c>
      <c r="M15" s="61">
        <f t="shared" si="2"/>
        <v>409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2261</v>
      </c>
      <c r="J16" s="345">
        <f>+'справка №1-БАЛАНС'!G32</f>
        <v>0</v>
      </c>
      <c r="K16" s="60"/>
      <c r="L16" s="344">
        <f t="shared" si="1"/>
        <v>2261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2004</v>
      </c>
      <c r="I17" s="62">
        <f t="shared" si="3"/>
        <v>-2004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2004</v>
      </c>
      <c r="I19" s="60">
        <v>-2004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-199</v>
      </c>
      <c r="I28" s="60">
        <v>199</v>
      </c>
      <c r="J28" s="60"/>
      <c r="K28" s="60"/>
      <c r="L28" s="344">
        <f t="shared" si="1"/>
        <v>0</v>
      </c>
      <c r="M28" s="60">
        <v>44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3571</v>
      </c>
      <c r="G29" s="59">
        <f t="shared" si="6"/>
        <v>0</v>
      </c>
      <c r="H29" s="59">
        <f t="shared" si="6"/>
        <v>21221</v>
      </c>
      <c r="I29" s="59">
        <f t="shared" si="6"/>
        <v>5378</v>
      </c>
      <c r="J29" s="59">
        <f t="shared" si="6"/>
        <v>0</v>
      </c>
      <c r="K29" s="59">
        <f t="shared" si="6"/>
        <v>0</v>
      </c>
      <c r="L29" s="344">
        <f t="shared" si="1"/>
        <v>75282</v>
      </c>
      <c r="M29" s="59">
        <f t="shared" si="6"/>
        <v>453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3571</v>
      </c>
      <c r="G32" s="59">
        <f t="shared" si="7"/>
        <v>0</v>
      </c>
      <c r="H32" s="59">
        <f t="shared" si="7"/>
        <v>21221</v>
      </c>
      <c r="I32" s="59">
        <f t="shared" si="7"/>
        <v>5378</v>
      </c>
      <c r="J32" s="59">
        <f t="shared" si="7"/>
        <v>0</v>
      </c>
      <c r="K32" s="59">
        <f t="shared" si="7"/>
        <v>0</v>
      </c>
      <c r="L32" s="344">
        <f t="shared" si="1"/>
        <v>75282</v>
      </c>
      <c r="M32" s="59">
        <f>M29+M30+M31</f>
        <v>453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425" t="s">
        <v>884</v>
      </c>
      <c r="F39" s="538"/>
      <c r="G39" s="538"/>
      <c r="H39" s="538"/>
      <c r="I39" s="538"/>
      <c r="J39" s="538"/>
      <c r="K39" s="425" t="s">
        <v>877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 t="s">
        <v>879</v>
      </c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7">
      <selection activeCell="K16" sqref="K16:M1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ПАРАХОДСТВО БЪЛГАРСКО РЕЧНО ПЛАВАНЕ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четвърто тримесечие на 2013 година</v>
      </c>
      <c r="D3" s="612"/>
      <c r="E3" s="612"/>
      <c r="F3" s="485"/>
      <c r="G3" s="485"/>
      <c r="H3" s="485"/>
      <c r="I3" s="485"/>
      <c r="J3" s="485"/>
      <c r="K3" s="485"/>
      <c r="L3" s="485"/>
      <c r="M3" s="597" t="s">
        <v>4</v>
      </c>
      <c r="N3" s="59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8" t="s">
        <v>464</v>
      </c>
      <c r="B5" s="599"/>
      <c r="C5" s="60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00"/>
      <c r="B6" s="601"/>
      <c r="C6" s="60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18591</v>
      </c>
      <c r="E9" s="189"/>
      <c r="F9" s="189">
        <v>18066</v>
      </c>
      <c r="G9" s="74">
        <f>D9+E9-F9</f>
        <v>525</v>
      </c>
      <c r="H9" s="65"/>
      <c r="I9" s="65"/>
      <c r="J9" s="74">
        <f>G9+H9-I9</f>
        <v>525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525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4604</v>
      </c>
      <c r="E10" s="189">
        <v>131</v>
      </c>
      <c r="F10" s="189">
        <v>1727</v>
      </c>
      <c r="G10" s="74">
        <f aca="true" t="shared" si="2" ref="G10:G39">D10+E10-F10</f>
        <v>3008</v>
      </c>
      <c r="H10" s="65"/>
      <c r="I10" s="65"/>
      <c r="J10" s="74">
        <f aca="true" t="shared" si="3" ref="J10:J39">G10+H10-I10</f>
        <v>3008</v>
      </c>
      <c r="K10" s="65">
        <v>966</v>
      </c>
      <c r="L10" s="65">
        <v>130</v>
      </c>
      <c r="M10" s="65">
        <v>500</v>
      </c>
      <c r="N10" s="74">
        <f aca="true" t="shared" si="4" ref="N10:N39">K10+L10-M10</f>
        <v>596</v>
      </c>
      <c r="O10" s="65"/>
      <c r="P10" s="65"/>
      <c r="Q10" s="74">
        <f t="shared" si="0"/>
        <v>596</v>
      </c>
      <c r="R10" s="74">
        <f t="shared" si="1"/>
        <v>2412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6301</v>
      </c>
      <c r="E11" s="189">
        <v>2520</v>
      </c>
      <c r="F11" s="189">
        <v>2</v>
      </c>
      <c r="G11" s="74">
        <f t="shared" si="2"/>
        <v>8819</v>
      </c>
      <c r="H11" s="65"/>
      <c r="I11" s="65"/>
      <c r="J11" s="74">
        <f t="shared" si="3"/>
        <v>8819</v>
      </c>
      <c r="K11" s="65">
        <v>1976</v>
      </c>
      <c r="L11" s="65">
        <v>407</v>
      </c>
      <c r="M11" s="65">
        <v>2</v>
      </c>
      <c r="N11" s="74">
        <f t="shared" si="4"/>
        <v>2381</v>
      </c>
      <c r="O11" s="65"/>
      <c r="P11" s="65"/>
      <c r="Q11" s="74">
        <f t="shared" si="0"/>
        <v>2381</v>
      </c>
      <c r="R11" s="74">
        <f t="shared" si="1"/>
        <v>6438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4566</v>
      </c>
      <c r="E12" s="189">
        <v>30</v>
      </c>
      <c r="F12" s="189">
        <v>31</v>
      </c>
      <c r="G12" s="74">
        <f t="shared" si="2"/>
        <v>4565</v>
      </c>
      <c r="H12" s="65"/>
      <c r="I12" s="65"/>
      <c r="J12" s="74">
        <f t="shared" si="3"/>
        <v>4565</v>
      </c>
      <c r="K12" s="65">
        <v>883</v>
      </c>
      <c r="L12" s="65">
        <v>199</v>
      </c>
      <c r="M12" s="65">
        <v>10</v>
      </c>
      <c r="N12" s="74">
        <f t="shared" si="4"/>
        <v>1072</v>
      </c>
      <c r="O12" s="65"/>
      <c r="P12" s="65"/>
      <c r="Q12" s="74">
        <f t="shared" si="0"/>
        <v>1072</v>
      </c>
      <c r="R12" s="74">
        <f t="shared" si="1"/>
        <v>3493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59154</v>
      </c>
      <c r="E13" s="189">
        <v>1339</v>
      </c>
      <c r="F13" s="189">
        <v>291</v>
      </c>
      <c r="G13" s="74">
        <f t="shared" si="2"/>
        <v>60202</v>
      </c>
      <c r="H13" s="65"/>
      <c r="I13" s="65"/>
      <c r="J13" s="74">
        <f t="shared" si="3"/>
        <v>60202</v>
      </c>
      <c r="K13" s="65">
        <v>14636</v>
      </c>
      <c r="L13" s="65">
        <v>941</v>
      </c>
      <c r="M13" s="65">
        <v>106</v>
      </c>
      <c r="N13" s="74">
        <f t="shared" si="4"/>
        <v>15471</v>
      </c>
      <c r="O13" s="65"/>
      <c r="P13" s="65"/>
      <c r="Q13" s="74">
        <f t="shared" si="0"/>
        <v>15471</v>
      </c>
      <c r="R13" s="74">
        <f t="shared" si="1"/>
        <v>44731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438</v>
      </c>
      <c r="E14" s="189">
        <v>6</v>
      </c>
      <c r="F14" s="189">
        <v>6</v>
      </c>
      <c r="G14" s="74">
        <f t="shared" si="2"/>
        <v>438</v>
      </c>
      <c r="H14" s="65"/>
      <c r="I14" s="65"/>
      <c r="J14" s="74">
        <f t="shared" si="3"/>
        <v>438</v>
      </c>
      <c r="K14" s="65">
        <v>397</v>
      </c>
      <c r="L14" s="65">
        <v>20</v>
      </c>
      <c r="M14" s="65">
        <v>6</v>
      </c>
      <c r="N14" s="74">
        <f t="shared" si="4"/>
        <v>411</v>
      </c>
      <c r="O14" s="65"/>
      <c r="P14" s="65"/>
      <c r="Q14" s="74">
        <f t="shared" si="0"/>
        <v>411</v>
      </c>
      <c r="R14" s="74">
        <f t="shared" si="1"/>
        <v>27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4429</v>
      </c>
      <c r="E15" s="457">
        <v>1730</v>
      </c>
      <c r="F15" s="457">
        <v>3443</v>
      </c>
      <c r="G15" s="74">
        <f t="shared" si="2"/>
        <v>2716</v>
      </c>
      <c r="H15" s="458"/>
      <c r="I15" s="458"/>
      <c r="J15" s="74">
        <f t="shared" si="3"/>
        <v>2716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2716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98083</v>
      </c>
      <c r="E17" s="194">
        <f>SUM(E9:E16)</f>
        <v>5756</v>
      </c>
      <c r="F17" s="194">
        <f>SUM(F9:F16)</f>
        <v>23566</v>
      </c>
      <c r="G17" s="74">
        <f t="shared" si="2"/>
        <v>80273</v>
      </c>
      <c r="H17" s="75">
        <f>SUM(H9:H16)</f>
        <v>0</v>
      </c>
      <c r="I17" s="75">
        <f>SUM(I9:I16)</f>
        <v>0</v>
      </c>
      <c r="J17" s="74">
        <f t="shared" si="3"/>
        <v>80273</v>
      </c>
      <c r="K17" s="75">
        <f>SUM(K9:K16)</f>
        <v>18858</v>
      </c>
      <c r="L17" s="75">
        <f>SUM(L9:L16)</f>
        <v>1697</v>
      </c>
      <c r="M17" s="75">
        <f>SUM(M9:M16)</f>
        <v>624</v>
      </c>
      <c r="N17" s="74">
        <f t="shared" si="4"/>
        <v>19931</v>
      </c>
      <c r="O17" s="75">
        <f>SUM(O9:O16)</f>
        <v>0</v>
      </c>
      <c r="P17" s="75">
        <f>SUM(P9:P16)</f>
        <v>0</v>
      </c>
      <c r="Q17" s="74">
        <f t="shared" si="5"/>
        <v>19931</v>
      </c>
      <c r="R17" s="74">
        <f t="shared" si="6"/>
        <v>60342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>
        <v>20640</v>
      </c>
      <c r="F18" s="187"/>
      <c r="G18" s="74">
        <f t="shared" si="2"/>
        <v>20640</v>
      </c>
      <c r="H18" s="63"/>
      <c r="I18" s="63"/>
      <c r="J18" s="74">
        <f t="shared" si="3"/>
        <v>20640</v>
      </c>
      <c r="K18" s="63"/>
      <c r="L18" s="63">
        <v>510</v>
      </c>
      <c r="M18" s="63"/>
      <c r="N18" s="74">
        <f t="shared" si="4"/>
        <v>510</v>
      </c>
      <c r="O18" s="63"/>
      <c r="P18" s="63"/>
      <c r="Q18" s="74">
        <f t="shared" si="5"/>
        <v>510</v>
      </c>
      <c r="R18" s="74">
        <f t="shared" si="6"/>
        <v>20130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100</v>
      </c>
      <c r="E21" s="189"/>
      <c r="F21" s="189"/>
      <c r="G21" s="74">
        <f t="shared" si="2"/>
        <v>100</v>
      </c>
      <c r="H21" s="65"/>
      <c r="I21" s="65"/>
      <c r="J21" s="74">
        <f t="shared" si="3"/>
        <v>100</v>
      </c>
      <c r="K21" s="65">
        <v>7</v>
      </c>
      <c r="L21" s="65">
        <v>4</v>
      </c>
      <c r="M21" s="65"/>
      <c r="N21" s="74">
        <f t="shared" si="4"/>
        <v>11</v>
      </c>
      <c r="O21" s="65"/>
      <c r="P21" s="65"/>
      <c r="Q21" s="74">
        <f t="shared" si="5"/>
        <v>11</v>
      </c>
      <c r="R21" s="74">
        <f t="shared" si="6"/>
        <v>89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160</v>
      </c>
      <c r="E22" s="189">
        <v>9</v>
      </c>
      <c r="F22" s="189">
        <v>3</v>
      </c>
      <c r="G22" s="74">
        <f t="shared" si="2"/>
        <v>166</v>
      </c>
      <c r="H22" s="65"/>
      <c r="I22" s="65"/>
      <c r="J22" s="74">
        <f t="shared" si="3"/>
        <v>166</v>
      </c>
      <c r="K22" s="65">
        <v>141</v>
      </c>
      <c r="L22" s="65">
        <v>18</v>
      </c>
      <c r="M22" s="65">
        <v>2</v>
      </c>
      <c r="N22" s="74">
        <f t="shared" si="4"/>
        <v>157</v>
      </c>
      <c r="O22" s="65"/>
      <c r="P22" s="65"/>
      <c r="Q22" s="74">
        <f t="shared" si="5"/>
        <v>157</v>
      </c>
      <c r="R22" s="74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933</v>
      </c>
      <c r="E24" s="189">
        <v>150</v>
      </c>
      <c r="F24" s="189"/>
      <c r="G24" s="74">
        <f t="shared" si="2"/>
        <v>1083</v>
      </c>
      <c r="H24" s="65"/>
      <c r="I24" s="65"/>
      <c r="J24" s="74">
        <f t="shared" si="3"/>
        <v>1083</v>
      </c>
      <c r="K24" s="65">
        <v>68</v>
      </c>
      <c r="L24" s="65">
        <v>70</v>
      </c>
      <c r="M24" s="65"/>
      <c r="N24" s="74">
        <f t="shared" si="4"/>
        <v>138</v>
      </c>
      <c r="O24" s="65"/>
      <c r="P24" s="65"/>
      <c r="Q24" s="74">
        <f t="shared" si="5"/>
        <v>138</v>
      </c>
      <c r="R24" s="74">
        <f t="shared" si="6"/>
        <v>945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1193</v>
      </c>
      <c r="E25" s="190">
        <f aca="true" t="shared" si="7" ref="E25:P25">SUM(E21:E24)</f>
        <v>159</v>
      </c>
      <c r="F25" s="190">
        <f t="shared" si="7"/>
        <v>3</v>
      </c>
      <c r="G25" s="67">
        <f t="shared" si="2"/>
        <v>1349</v>
      </c>
      <c r="H25" s="66">
        <f t="shared" si="7"/>
        <v>0</v>
      </c>
      <c r="I25" s="66">
        <f t="shared" si="7"/>
        <v>0</v>
      </c>
      <c r="J25" s="67">
        <f t="shared" si="3"/>
        <v>1349</v>
      </c>
      <c r="K25" s="66">
        <f t="shared" si="7"/>
        <v>216</v>
      </c>
      <c r="L25" s="66">
        <f t="shared" si="7"/>
        <v>92</v>
      </c>
      <c r="M25" s="66">
        <f t="shared" si="7"/>
        <v>2</v>
      </c>
      <c r="N25" s="67">
        <f t="shared" si="4"/>
        <v>306</v>
      </c>
      <c r="O25" s="66">
        <f t="shared" si="7"/>
        <v>0</v>
      </c>
      <c r="P25" s="66">
        <f t="shared" si="7"/>
        <v>0</v>
      </c>
      <c r="Q25" s="67">
        <f t="shared" si="5"/>
        <v>306</v>
      </c>
      <c r="R25" s="67">
        <f t="shared" si="6"/>
        <v>1043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2825</v>
      </c>
      <c r="E27" s="192">
        <f aca="true" t="shared" si="8" ref="E27:P27">SUM(E28:E31)</f>
        <v>131</v>
      </c>
      <c r="F27" s="192">
        <f t="shared" si="8"/>
        <v>0</v>
      </c>
      <c r="G27" s="71">
        <f t="shared" si="2"/>
        <v>2956</v>
      </c>
      <c r="H27" s="70">
        <f t="shared" si="8"/>
        <v>0</v>
      </c>
      <c r="I27" s="70">
        <f t="shared" si="8"/>
        <v>0</v>
      </c>
      <c r="J27" s="71">
        <f t="shared" si="3"/>
        <v>2956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2956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2801</v>
      </c>
      <c r="E30" s="189">
        <v>131</v>
      </c>
      <c r="F30" s="189"/>
      <c r="G30" s="74">
        <f t="shared" si="2"/>
        <v>2932</v>
      </c>
      <c r="H30" s="72"/>
      <c r="I30" s="72"/>
      <c r="J30" s="74">
        <f t="shared" si="3"/>
        <v>2932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2932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24</v>
      </c>
      <c r="E31" s="189"/>
      <c r="F31" s="189"/>
      <c r="G31" s="74">
        <f t="shared" si="2"/>
        <v>24</v>
      </c>
      <c r="H31" s="72"/>
      <c r="I31" s="72"/>
      <c r="J31" s="74">
        <f t="shared" si="3"/>
        <v>24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24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2825</v>
      </c>
      <c r="E38" s="194">
        <f aca="true" t="shared" si="12" ref="E38:P38">E27+E32+E37</f>
        <v>131</v>
      </c>
      <c r="F38" s="194">
        <f t="shared" si="12"/>
        <v>0</v>
      </c>
      <c r="G38" s="74">
        <f t="shared" si="2"/>
        <v>2956</v>
      </c>
      <c r="H38" s="75">
        <f t="shared" si="12"/>
        <v>0</v>
      </c>
      <c r="I38" s="75">
        <f t="shared" si="12"/>
        <v>0</v>
      </c>
      <c r="J38" s="74">
        <f t="shared" si="3"/>
        <v>2956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2956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102101</v>
      </c>
      <c r="E40" s="438">
        <f>E17+E18+E19+E25+E38+E39</f>
        <v>26686</v>
      </c>
      <c r="F40" s="438">
        <f aca="true" t="shared" si="13" ref="F40:R40">F17+F18+F19+F25+F38+F39</f>
        <v>23569</v>
      </c>
      <c r="G40" s="438">
        <f t="shared" si="13"/>
        <v>105218</v>
      </c>
      <c r="H40" s="438">
        <f t="shared" si="13"/>
        <v>0</v>
      </c>
      <c r="I40" s="438">
        <f t="shared" si="13"/>
        <v>0</v>
      </c>
      <c r="J40" s="438">
        <f t="shared" si="13"/>
        <v>105218</v>
      </c>
      <c r="K40" s="438">
        <f t="shared" si="13"/>
        <v>19074</v>
      </c>
      <c r="L40" s="438">
        <f t="shared" si="13"/>
        <v>2299</v>
      </c>
      <c r="M40" s="438">
        <f t="shared" si="13"/>
        <v>626</v>
      </c>
      <c r="N40" s="438">
        <f t="shared" si="13"/>
        <v>20747</v>
      </c>
      <c r="O40" s="438">
        <f t="shared" si="13"/>
        <v>0</v>
      </c>
      <c r="P40" s="438">
        <f t="shared" si="13"/>
        <v>0</v>
      </c>
      <c r="Q40" s="438">
        <f t="shared" si="13"/>
        <v>20747</v>
      </c>
      <c r="R40" s="438">
        <f t="shared" si="13"/>
        <v>84471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605" t="s">
        <v>782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425" t="s">
        <v>878</v>
      </c>
      <c r="J45" s="349"/>
      <c r="K45" s="349"/>
      <c r="L45" s="349"/>
      <c r="M45" s="349"/>
      <c r="N45" s="349"/>
      <c r="O45" s="349"/>
      <c r="P45" s="425" t="s">
        <v>877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 t="s">
        <v>879</v>
      </c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H9:I16 D9:F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7">
      <selection activeCell="D96" sqref="D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ПАРАХОДСТВО БЪЛГАРСКО РЕЧНО ПЛАВАНЕ АД</v>
      </c>
      <c r="C3" s="620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четвърто тримесечие на 2013 година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2093</v>
      </c>
      <c r="D11" s="119">
        <f>SUM(D12:D14)</f>
        <v>0</v>
      </c>
      <c r="E11" s="120">
        <f>SUM(E12:E14)</f>
        <v>2093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1993</v>
      </c>
      <c r="D12" s="108"/>
      <c r="E12" s="120">
        <f aca="true" t="shared" si="0" ref="E12:E42">C12-D12</f>
        <v>1993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100</v>
      </c>
      <c r="D14" s="108"/>
      <c r="E14" s="120">
        <f t="shared" si="0"/>
        <v>100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1207</v>
      </c>
      <c r="D16" s="119">
        <f>+D17+D18</f>
        <v>0</v>
      </c>
      <c r="E16" s="120">
        <f t="shared" si="0"/>
        <v>1207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1207</v>
      </c>
      <c r="D18" s="108"/>
      <c r="E18" s="120">
        <f t="shared" si="0"/>
        <v>1207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3300</v>
      </c>
      <c r="D19" s="104">
        <f>D11+D15+D16</f>
        <v>0</v>
      </c>
      <c r="E19" s="118">
        <f>E11+E15+E16</f>
        <v>3300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324</v>
      </c>
      <c r="D21" s="108"/>
      <c r="E21" s="120">
        <f t="shared" si="0"/>
        <v>324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58</v>
      </c>
      <c r="D24" s="119">
        <f>SUM(D25:D27)</f>
        <v>58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58</v>
      </c>
      <c r="D27" s="108">
        <v>58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1312</v>
      </c>
      <c r="D28" s="108">
        <v>1312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72</v>
      </c>
      <c r="D29" s="108">
        <v>72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606</v>
      </c>
      <c r="D31" s="108">
        <v>606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15</v>
      </c>
      <c r="D32" s="108">
        <v>15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841</v>
      </c>
      <c r="D33" s="105">
        <f>SUM(D34:D37)</f>
        <v>841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841</v>
      </c>
      <c r="D35" s="108">
        <v>841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246</v>
      </c>
      <c r="D38" s="105">
        <f>SUM(D39:D42)</f>
        <v>246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246</v>
      </c>
      <c r="D42" s="108">
        <v>246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3150</v>
      </c>
      <c r="D43" s="104">
        <f>D24+D28+D29+D31+D30+D32+D33+D38</f>
        <v>3150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6774</v>
      </c>
      <c r="D44" s="103">
        <f>D43+D21+D19+D9</f>
        <v>3150</v>
      </c>
      <c r="E44" s="118">
        <f>E43+E21+E19+E9</f>
        <v>3624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1008</v>
      </c>
      <c r="D52" s="103">
        <f>SUM(D53:D55)</f>
        <v>0</v>
      </c>
      <c r="E52" s="119">
        <f>C52-D52</f>
        <v>1008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804</v>
      </c>
      <c r="D53" s="108"/>
      <c r="E53" s="119">
        <f>C53-D53</f>
        <v>804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204</v>
      </c>
      <c r="D55" s="108"/>
      <c r="E55" s="119">
        <f t="shared" si="1"/>
        <v>204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3062</v>
      </c>
      <c r="D64" s="108"/>
      <c r="E64" s="119">
        <f t="shared" si="1"/>
        <v>3062</v>
      </c>
      <c r="F64" s="110"/>
    </row>
    <row r="65" spans="1:6" ht="12">
      <c r="A65" s="396" t="s">
        <v>710</v>
      </c>
      <c r="B65" s="397" t="s">
        <v>711</v>
      </c>
      <c r="C65" s="109">
        <v>1182</v>
      </c>
      <c r="D65" s="109"/>
      <c r="E65" s="119">
        <f t="shared" si="1"/>
        <v>1182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4070</v>
      </c>
      <c r="D66" s="103">
        <f>D52+D56+D61+D62+D63+D64</f>
        <v>0</v>
      </c>
      <c r="E66" s="119">
        <f t="shared" si="1"/>
        <v>4070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1344</v>
      </c>
      <c r="D68" s="108"/>
      <c r="E68" s="119">
        <f t="shared" si="1"/>
        <v>1344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911</v>
      </c>
      <c r="D71" s="105">
        <f>SUM(D72:D74)</f>
        <v>911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506</v>
      </c>
      <c r="D72" s="108">
        <v>506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405</v>
      </c>
      <c r="D74" s="108">
        <v>405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1813</v>
      </c>
      <c r="D80" s="103">
        <f>SUM(D81:D84)</f>
        <v>1813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>
        <v>25</v>
      </c>
      <c r="D83" s="108">
        <v>25</v>
      </c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1788</v>
      </c>
      <c r="D84" s="108">
        <v>1788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11066</v>
      </c>
      <c r="D85" s="104">
        <f>SUM(D86:D90)+D94</f>
        <v>11066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6915</v>
      </c>
      <c r="D87" s="108">
        <v>6915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198</v>
      </c>
      <c r="D88" s="108">
        <v>198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2806</v>
      </c>
      <c r="D89" s="108">
        <v>2806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625</v>
      </c>
      <c r="D90" s="103">
        <f>SUM(D91:D93)</f>
        <v>625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143</v>
      </c>
      <c r="D91" s="108">
        <v>143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30</v>
      </c>
      <c r="D92" s="108">
        <v>30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452</v>
      </c>
      <c r="D93" s="108">
        <v>452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522</v>
      </c>
      <c r="D94" s="108">
        <v>522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224</v>
      </c>
      <c r="D95" s="108">
        <v>224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14014</v>
      </c>
      <c r="D96" s="104">
        <f>D85+D80+D75+D71+D95</f>
        <v>14014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19428</v>
      </c>
      <c r="D97" s="104">
        <f>D96+D68+D66</f>
        <v>14014</v>
      </c>
      <c r="E97" s="104">
        <f>E96+E68+E66</f>
        <v>5414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874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425" t="s">
        <v>886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425" t="s">
        <v>885</v>
      </c>
      <c r="D112" s="349" t="s">
        <v>887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I32" sqref="I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ПАРАХОДСТВО БЪЛГАРСКО РЕЧНО ПЛАВАНЕ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827183719</v>
      </c>
    </row>
    <row r="5" spans="1:9" ht="15">
      <c r="A5" s="501" t="s">
        <v>5</v>
      </c>
      <c r="B5" s="622" t="str">
        <f>'справка №1-БАЛАНС'!E5</f>
        <v>четвърто тримесечие на 2013 година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167</v>
      </c>
      <c r="D12" s="98"/>
      <c r="E12" s="98"/>
      <c r="F12" s="98">
        <v>3</v>
      </c>
      <c r="G12" s="98">
        <v>5</v>
      </c>
      <c r="H12" s="98">
        <v>1</v>
      </c>
      <c r="I12" s="434">
        <f>F12+G12-H12</f>
        <v>7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167</v>
      </c>
      <c r="D17" s="85">
        <f t="shared" si="1"/>
        <v>0</v>
      </c>
      <c r="E17" s="85">
        <f t="shared" si="1"/>
        <v>0</v>
      </c>
      <c r="F17" s="85">
        <f t="shared" si="1"/>
        <v>3</v>
      </c>
      <c r="G17" s="85">
        <f t="shared" si="1"/>
        <v>5</v>
      </c>
      <c r="H17" s="85">
        <f t="shared" si="1"/>
        <v>1</v>
      </c>
      <c r="I17" s="434">
        <f t="shared" si="0"/>
        <v>7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874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425" t="s">
        <v>878</v>
      </c>
      <c r="F31" s="523"/>
      <c r="G31" s="523"/>
      <c r="H31" s="523"/>
      <c r="I31" s="425" t="s">
        <v>877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 t="s">
        <v>890</v>
      </c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2">
      <selection activeCell="E162" sqref="E16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ПАРАХОДСТВО БЪЛГАРСКО РЕЧНО ПЛАВАНЕ АД</v>
      </c>
      <c r="C5" s="628"/>
      <c r="D5" s="628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823</v>
      </c>
      <c r="B6" s="629" t="str">
        <f>'справка №1-БАЛАНС'!E5</f>
        <v>четвърто тримесечие на 2013 година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870</v>
      </c>
      <c r="B29" s="40"/>
      <c r="C29" s="441"/>
      <c r="D29" s="441">
        <v>50</v>
      </c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869</v>
      </c>
      <c r="B46" s="40"/>
      <c r="C46" s="441">
        <v>2932</v>
      </c>
      <c r="D46" s="441">
        <v>41</v>
      </c>
      <c r="E46" s="441"/>
      <c r="F46" s="443">
        <f>C46-E46</f>
        <v>2932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2932</v>
      </c>
      <c r="D61" s="429"/>
      <c r="E61" s="429">
        <f>SUM(E46:E60)</f>
        <v>0</v>
      </c>
      <c r="F61" s="442">
        <f>SUM(F46:F60)</f>
        <v>2932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867</v>
      </c>
      <c r="B63" s="40"/>
      <c r="C63" s="441">
        <v>7</v>
      </c>
      <c r="D63" s="441"/>
      <c r="E63" s="441"/>
      <c r="F63" s="443">
        <f>C63-E63</f>
        <v>7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7</v>
      </c>
      <c r="D78" s="429"/>
      <c r="E78" s="429">
        <f>SUM(E63:E77)</f>
        <v>0</v>
      </c>
      <c r="F78" s="442">
        <f>SUM(F63:F77)</f>
        <v>7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2939</v>
      </c>
      <c r="D79" s="429"/>
      <c r="E79" s="429">
        <f>E78+E61+E44+E27</f>
        <v>0</v>
      </c>
      <c r="F79" s="442">
        <f>F78+F61+F44+F27</f>
        <v>2939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868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17</v>
      </c>
      <c r="D149" s="429"/>
      <c r="E149" s="429">
        <f>E148+E131+E114+E97</f>
        <v>0</v>
      </c>
      <c r="F149" s="442">
        <f>F148+F131+F114+F97</f>
        <v>17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75" t="s">
        <v>888</v>
      </c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75" t="s">
        <v>889</v>
      </c>
      <c r="E154" s="517" t="s">
        <v>879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2014-02-28T08:49:24Z</cp:lastPrinted>
  <dcterms:created xsi:type="dcterms:W3CDTF">2000-06-29T12:02:40Z</dcterms:created>
  <dcterms:modified xsi:type="dcterms:W3CDTF">2014-02-28T11:46:29Z</dcterms:modified>
  <cp:category/>
  <cp:version/>
  <cp:contentType/>
  <cp:contentStatus/>
</cp:coreProperties>
</file>