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330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<sst xmlns="http://schemas.openxmlformats.org/spreadsheetml/2006/main" count="1086" uniqueCount="896">
  <si>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</si>
  <si>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</si>
  <si>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</si>
  <si>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</si>
  <si>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</si>
  <si>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</si>
  <si>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</si>
  <si>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</si>
  <si>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</si>
  <si>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</si>
  <si>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</si>
  <si>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</si>
  <si>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</si>
  <si>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</si>
  <si>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</si>
  <si>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</si>
  <si>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</si>
  <si>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</si>
  <si>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</si>
  <si>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</si>
  <si>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</si>
  <si>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</si>
  <si>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</si>
  <si>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</si>
  <si>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</si>
  <si>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</si>
  <si>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</si>
  <si>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</si>
  <si>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</si>
  <si>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</si>
  <si>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</si>
  <si>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</si>
  <si>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</si>
  <si>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</si>
  <si>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</si>
  <si>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</si>
  <si>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</si>
  <si>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</si>
  <si>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</si>
  <si>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</si>
  <si>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</si>
  <si>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</si>
  <si>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</si>
  <si>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</si>
  <si>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</si>
  <si>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</si>
  <si>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</si>
  <si>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</si>
  <si>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</si>
  <si>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</si>
  <si>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</si>
  <si>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</si>
  <si>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</si>
  <si>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</si>
  <si>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</si>
  <si>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</si>
  <si>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</si>
  <si>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</si>
  <si>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</si>
  <si>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</si>
  <si>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</si>
  <si>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</si>
  <si>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</si>
  <si>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</si>
  <si>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</si>
  <si>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</si>
  <si>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</si>
  <si>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</si>
  <si>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</si>
  <si>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</si>
  <si>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</si>
  <si>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</si>
  <si>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</si>
  <si>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</si>
  <si>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</si>
  <si>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</si>
  <si>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</si>
  <si>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</si>
  <si>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</si>
  <si>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</si>
  <si>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</si>
  <si>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</si>
  <si>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</si>
  <si>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</si>
  <si>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</si>
  <si>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</si>
  <si>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</si>
  <si>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</si>
  <si>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</si>
  <si>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</si>
  <si>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</si>
  <si>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</si>
  <si>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</si>
  <si>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</si>
  <si>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</si>
  <si>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</si>
  <si>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</si>
  <si>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</si>
  <si>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</si>
  <si>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</si>
  <si>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</si>
  <si>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</si>
  <si>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</si>
  <si>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</si>
  <si>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</si>
  <si>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</si>
  <si>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</si>
  <si>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</si>
  <si>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</si>
  <si>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</si>
  <si>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</si>
  <si>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</si>
  <si>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</si>
  <si>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</si>
  <si>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</si>
  <si>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</si>
  <si>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</si>
  <si>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</si>
  <si>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</si>
  <si>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</si>
  <si>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</si>
  <si>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</si>
  <si>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</si>
  <si>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</si>
  <si>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</si>
  <si>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</si>
  <si>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</si>
  <si>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</si>
  <si>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</si>
  <si>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</si>
  <si>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</si>
  <si>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</si>
  <si>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</si>
  <si>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</si>
  <si>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</si>
  <si>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</si>
  <si>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</si>
  <si>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</si>
  <si>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</si>
  <si>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</si>
  <si>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</si>
  <si>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</si>
  <si>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</si>
  <si>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</si>
  <si>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</si>
  <si>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</si>
  <si>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</si>
  <si>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</si>
  <si>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</si>
  <si>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</si>
  <si>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</si>
  <si>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</si>
  <si>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</si>
  <si>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</si>
  <si>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</si>
  <si>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</si>
  <si>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</si>
  <si>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</si>
  <si>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</si>
  <si>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</si>
  <si>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</si>
  <si>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</si>
  <si>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</si>
  <si>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</si>
  <si>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</si>
  <si>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</si>
  <si>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</si>
  <si>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</si>
  <si>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</si>
  <si>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</si>
  <si>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</si>
  <si>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</si>
  <si>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</si>
  <si>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</si>
  <si>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</si>
  <si>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</si>
  <si>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</si>
  <si>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</si>
  <si>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</si>
  <si>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</si>
  <si>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</si>
  <si>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</si>
  <si>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</si>
  <si>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</si>
  <si>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</si>
  <si>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</si>
  <si>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</si>
  <si>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</si>
  <si>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</si>
  <si>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</si>
  <si>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</si>
  <si>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</si>
  <si>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</si>
  <si>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</si>
  <si>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</si>
  <si>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</si>
  <si>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</si>
  <si>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</si>
  <si>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</si>
  <si>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</si>
  <si>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</si>
  <si>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</si>
  <si>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</si>
  <si>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</si>
  <si>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</si>
  <si>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</si>
  <si>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</si>
  <si>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</si>
  <si>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</si>
  <si>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</si>
  <si>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</si>
  <si>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</si>
  <si>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</si>
  <si>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</si>
  <si>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</si>
  <si>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</si>
  <si>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</si>
  <si>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</si>
  <si>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</si>
  <si>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</si>
  <si>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</si>
  <si>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</si>
  <si>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</si>
  <si>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</si>
  <si>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</si>
  <si>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</si>
  <si>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</si>
  <si>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</si>
  <si>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</si>
  <si>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</si>
  <si>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</si>
  <si>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</si>
  <si>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</si>
  <si>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</si>
  <si>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</si>
  <si>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</si>
  <si>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</si>
  <si>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</si>
  <si>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</si>
  <si>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</si>
  <si>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</si>
  <si>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</si>
  <si>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</si>
  <si>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</si>
  <si>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</si>
  <si>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</si>
  <si>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</si>
  <si>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</si>
  <si>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</si>
  <si>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</si>
  <si>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</si>
  <si>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</si>
  <si>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</si>
  <si>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</si>
  <si>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</si>
  <si>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</si>
  <si>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</si>
  <si>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</si>
  <si>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</si>
  <si>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</si>
  <si>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</si>
  <si>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</si>
  <si>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</si>
  <si>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</si>
  <si>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</si>
  <si>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</si>
  <si>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</si>
  <si>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</si>
  <si>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</si>
  <si>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</si>
  <si>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</si>
  <si>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</si>
  <si>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</si>
  <si>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</si>
  <si>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</si>
  <si>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</si>
  <si>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</si>
  <si>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</si>
  <si>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</si>
  <si>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</si>
  <si>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</si>
  <si>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</si>
  <si>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</si>
  <si>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</si>
  <si>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</si>
  <si>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</si>
  <si>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</si>
  <si>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</si>
  <si>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</si>
  <si>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</si>
  <si>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</si>
  <si>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</si>
  <si>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</si>
  <si>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</si>
  <si>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</si>
  <si>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</si>
  <si>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</si>
  <si>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</si>
  <si>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</si>
  <si>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</si>
  <si>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</si>
  <si>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</si>
  <si>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</si>
  <si>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</si>
  <si>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</si>
  <si>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</si>
  <si>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</si>
  <si>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</si>
  <si>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</si>
  <si>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</si>
  <si>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</si>
  <si>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</si>
  <si>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</si>
  <si>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</si>
  <si>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</si>
  <si>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</si>
  <si>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</si>
  <si>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</si>
  <si>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</si>
  <si>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</si>
  <si>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</si>
  <si>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</si>
  <si>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</si>
  <si>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</si>
  <si>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</si>
  <si>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</si>
  <si>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</si>
  <si>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</si>
  <si>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</si>
  <si>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</si>
  <si>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</si>
  <si>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</si>
  <si>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</si>
  <si>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</si>
  <si>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</si>
  <si>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</si>
  <si>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</si>
  <si>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</si>
  <si>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</si>
  <si>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</si>
  <si>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</si>
  <si>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</si>
  <si>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</si>
  <si>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</si>
  <si>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</si>
  <si>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</si>
  <si>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</si>
  <si>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</si>
  <si>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</si>
  <si>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</si>
  <si>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</si>
  <si>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</si>
  <si>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</si>
  <si>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</si>
  <si>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</si>
  <si>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</si>
  <si>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</si>
  <si>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</si>
  <si>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</si>
  <si>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</si>
  <si>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</si>
  <si>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</si>
  <si>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</si>
  <si>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</si>
  <si>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</si>
  <si>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</si>
  <si>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</si>
  <si>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</si>
  <si>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</si>
  <si>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</si>
  <si>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</si>
  <si>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</si>
  <si>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</si>
  <si>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</si>
  <si>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</si>
  <si>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</si>
  <si>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</si>
  <si>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</si>
  <si>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</si>
  <si>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</si>
  <si>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</si>
  <si>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</si>
  <si>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</si>
  <si>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</si>
  <si>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</si>
  <si>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</si>
  <si>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</si>
  <si>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</si>
  <si>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</si>
  <si>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</si>
  <si>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</si>
  <si>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</si>
  <si>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</si>
  <si>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</si>
  <si>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</si>
  <si>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</si>
  <si>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</si>
  <si>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</si>
  <si>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</si>
  <si>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</si>
  <si>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</si>
  <si>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</si>
  <si>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</si>
  <si>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</si>
  <si>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</si>
  <si>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</si>
  <si>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</si>
  <si>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</si>
  <si>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</si>
  <si>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</si>
  <si>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</si>
  <si>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</si>
  <si>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</si>
  <si>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</si>
  <si>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</si>
  <si>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</si>
  <si>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</si>
  <si>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</si>
  <si>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</si>
  <si>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</si>
  <si>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</si>
  <si>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</si>
  <si>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</si>
  <si>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</si>
  <si>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</si>
  <si>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</si>
  <si>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</si>
  <si>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</si>
  <si>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</si>
  <si>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</si>
  <si>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</si>
  <si>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</si>
  <si>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</si>
  <si>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</si>
  <si>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</si>
  <si>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</si>
  <si>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</si>
  <si>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</si>
  <si>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</si>
  <si>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</si>
  <si>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</si>
  <si>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</si>
  <si>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</si>
  <si>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</si>
  <si>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</si>
  <si>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</si>
  <si>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</si>
  <si>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</si>
  <si>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</si>
  <si>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</si>
  <si>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</si>
  <si>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</si>
  <si>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</si>
  <si>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</si>
  <si>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</si>
  <si>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</si>
  <si>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</si>
  <si>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</si>
  <si>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</si>
  <si>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</si>
  <si>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</si>
  <si>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</si>
  <si>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</si>
  <si>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</si>
  <si>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</si>
  <si>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</si>
  <si>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</si>
  <si>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</si>
  <si>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</si>
  <si>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</si>
  <si>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</si>
  <si>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</si>
  <si>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</si>
  <si>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</si>
  <si>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</si>
  <si>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</si>
  <si>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</si>
  <si>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</si>
  <si>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</si>
  <si>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</si>
  <si>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</si>
  <si>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</si>
  <si>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</si>
  <si>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</si>
  <si>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</si>
  <si>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</si>
  <si>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</si>
  <si>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</si>
  <si>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</si>
  <si>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</si>
  <si>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</si>
  <si>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</si>
  <si>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</si>
  <si>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</si>
  <si>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</si>
  <si>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</si>
  <si>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</si>
  <si>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</si>
  <si>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</si>
  <si>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</si>
  <si>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</si>
  <si>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</si>
  <si>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</si>
  <si>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</si>
  <si>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</si>
  <si>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</si>
  <si>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</si>
  <si>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</si>
  <si>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</si>
  <si>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</si>
  <si>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</si>
  <si>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</si>
  <si>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</si>
  <si>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</si>
  <si>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</si>
  <si>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</si>
  <si>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</si>
  <si>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</si>
  <si>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</si>
  <si>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</si>
  <si>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</si>
  <si>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</si>
  <si>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</si>
  <si>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</si>
  <si>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</si>
  <si>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</si>
  <si>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</si>
  <si>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</si>
  <si>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</si>
  <si>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</si>
  <si>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</si>
  <si>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</si>
  <si>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</si>
  <si>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</si>
  <si>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</si>
  <si>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</si>
  <si>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</si>
  <si>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</si>
  <si>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</si>
  <si>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</si>
  <si>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</si>
  <si>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</si>
  <si>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</si>
  <si>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</si>
  <si>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</si>
  <si>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</si>
  <si>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</si>
  <si>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</si>
  <si>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</si>
  <si>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</si>
  <si>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</si>
  <si>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</si>
  <si>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</si>
  <si>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</si>
  <si>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</si>
  <si>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</si>
  <si>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</si>
  <si>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</si>
  <si>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</si>
  <si>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</si>
  <si>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</si>
  <si>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</si>
  <si>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</si>
  <si>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</si>
  <si>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</si>
  <si>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</si>
  <si>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</si>
  <si>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</si>
  <si>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</si>
  <si>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</si>
  <si>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</si>
  <si>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</si>
  <si>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</si>
  <si>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</si>
  <si>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</si>
  <si>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</si>
  <si>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</si>
  <si>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</si>
  <si>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</si>
  <si>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</si>
  <si>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</si>
  <si>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</si>
  <si>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</si>
  <si>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</si>
  <si>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</si>
  <si>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</si>
  <si>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</si>
  <si>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</si>
  <si>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</si>
  <si>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</si>
  <si>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</si>
  <si>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</si>
  <si>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</si>
  <si>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</si>
  <si>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</si>
  <si>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</si>
  <si>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</si>
  <si>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</si>
  <si>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</si>
  <si>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</si>
  <si>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</si>
  <si>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</si>
  <si>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</si>
  <si>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</si>
  <si>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</si>
  <si>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</si>
  <si>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</si>
  <si>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</si>
  <si>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</si>
  <si>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</si>
  <si>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</si>
  <si>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</si>
  <si>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</si>
  <si>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</si>
  <si>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</si>
  <si>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</si>
  <si>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</si>
  <si>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</si>
  <si>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</si>
  <si>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</si>
  <si>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</si>
  <si>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</si>
  <si>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</si>
  <si>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</si>
  <si>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</si>
  <si>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</si>
  <si>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</si>
  <si>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</si>
  <si>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</si>
  <si>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</si>
  <si>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</si>
  <si>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</si>
  <si>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</si>
  <si>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</si>
  <si>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</si>
  <si>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</si>
  <si>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</si>
  <si>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</si>
  <si>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</si>
  <si>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</si>
  <si>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</si>
  <si>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</si>
  <si>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</si>
  <si>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</si>
  <si>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</si>
  <si>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</si>
  <si>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</si>
  <si>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</si>
  <si>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</si>
  <si>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</si>
  <si>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</si>
  <si>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</si>
  <si>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</si>
  <si>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</si>
  <si>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</si>
  <si>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</si>
  <si>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</si>
  <si>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</si>
  <si>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</si>
  <si>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</si>
  <si>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</si>
  <si>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</si>
  <si>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</si>
  <si>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</si>
  <si>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</si>
  <si>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</si>
  <si>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</si>
  <si>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</si>
  <si>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</si>
  <si>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</si>
  <si>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</si>
  <si>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</si>
  <si>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</si>
  <si>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</si>
  <si>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</si>
  <si>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</si>
  <si>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</si>
  <si>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</si>
  <si>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</si>
  <si>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</si>
  <si>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</si>
  <si>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</si>
  <si>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</si>
  <si>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</si>
  <si>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</si>
  <si>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</si>
  <si>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</si>
  <si>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</si>
  <si>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</si>
  <si>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</si>
  <si>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</si>
  <si>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</si>
  <si>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</si>
  <si>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</si>
  <si>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</si>
  <si>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</si>
  <si>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</si>
  <si>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</si>
  <si>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</si>
  <si>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</si>
  <si>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</si>
  <si>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</si>
  <si>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</si>
  <si>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</si>
  <si>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</si>
  <si>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</si>
  <si>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</si>
  <si>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</si>
  <si>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</si>
  <si>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</si>
  <si>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</si>
  <si>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</si>
  <si>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</si>
  <si>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</si>
  <si>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</si>
  <si>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</si>
  <si>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</si>
  <si>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</si>
  <si>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</si>
  <si>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</si>
  <si>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</si>
  <si>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</si>
  <si>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</si>
  <si>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</si>
  <si>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</si>
  <si>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</si>
  <si>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</si>
  <si>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</si>
  <si>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</si>
  <si>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</si>
  <si>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</si>
  <si>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</si>
  <si>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</si>
  <si>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</si>
  <si>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</si>
  <si>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</si>
  <si>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</si>
  <si>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</si>
  <si>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</si>
  <si>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</si>
  <si>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</si>
  <si>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</si>
  <si>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</si>
  <si>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</si>
  <si>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</si>
  <si>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</si>
  <si>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</si>
  <si>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</si>
  <si>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</si>
  <si>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</si>
  <si>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</si>
  <si>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</si>
  <si>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</si>
  <si>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</si>
  <si>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</si>
  <si>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</si>
  <si>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</si>
  <si>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</si>
  <si>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</si>
  <si>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</si>
  <si>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</si>
  <si>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</si>
  <si>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</si>
  <si>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</si>
  <si>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</si>
  <si>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</si>
  <si>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</si>
  <si>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</si>
  <si>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</si>
  <si>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</si>
  <si>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</si>
  <si>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</si>
  <si>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</si>
  <si>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</si>
  <si>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</si>
  <si>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</si>
  <si>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</si>
  <si>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</si>
  <si>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</si>
  <si>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</si>
  <si>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</si>
  <si>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</si>
  <si>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</si>
  <si>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</si>
  <si>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</si>
  <si>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</si>
  <si>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</si>
  <si>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</si>
  <si>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</si>
  <si>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</si>
  <si>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</si>
  <si>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</si>
  <si>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</si>
  <si>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</si>
  <si>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</si>
  <si>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</si>
  <si>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</si>
  <si>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</si>
  <si>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</si>
  <si>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</si>
  <si>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</si>
  <si>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</si>
  <si>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</si>
  <si>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</si>
  <si>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</si>
  <si>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</si>
  <si>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</si>
  <si>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</si>
  <si>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</si>
  <si>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</si>
  <si>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</si>
  <si>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</si>
  <si>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</si>
  <si>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</si>
  <si>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</si>
  <si>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</si>
  <si>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</si>
  <si>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</si>
  <si>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</si>
  <si>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</si>
  <si>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</si>
  <si>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</si>
  <si>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</si>
  <si>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</si>
  <si>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</si>
  <si>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</si>
  <si>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</si>
  <si>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</si>
  <si>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</si>
  <si>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</si>
  <si>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</si>
  <si>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</si>
  <si>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</si>
  <si>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</si>
  <si>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</si>
  <si>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</si>
  <si>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</si>
  <si>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</si>
  <si>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</si>
  <si>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</si>
  <si>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</si>
  <si>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</si>
  <si>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</si>
  <si>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</si>
  <si>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</si>
  <si>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</si>
  <si>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</si>
  <si>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</si>
  <si>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</si>
  <si>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</si>
  <si>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</si>
  <si>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</si>
  <si>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</si>
  <si>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</si>
  <si>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</si>
  <si>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</si>
  <si>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</si>
  <si>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</si>
  <si>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</si>
  <si>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</si>
  <si>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</si>
  <si>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</si>
  <si>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Отчетен период:.</t>
  </si>
  <si>
    <t>"Параходство Българско речно плаване" АД</t>
  </si>
  <si>
    <t>неконсолидиран</t>
  </si>
  <si>
    <t>/Д. Кочанов/</t>
  </si>
  <si>
    <t xml:space="preserve">                        /Д. Кочанов/</t>
  </si>
  <si>
    <t xml:space="preserve"> /Д. Кочанов/</t>
  </si>
  <si>
    <t>1. "ВИ ТИ СИ" АД</t>
  </si>
  <si>
    <t>1.ВАРНАФЕРИ ООД</t>
  </si>
  <si>
    <t>3. "ИНТЕРЛИХТЕР СЛОВАКИЯ" ЕООД</t>
  </si>
  <si>
    <t>2. "BLUE SEA HORIZON CORP"</t>
  </si>
  <si>
    <t>3.ИНТЕРЛИХТЕР - БУДАПЕЩА</t>
  </si>
  <si>
    <t xml:space="preserve">1. "МАЯК КМ" АД </t>
  </si>
  <si>
    <t>2. "ПОРТ ПРИСТИС" ООД</t>
  </si>
  <si>
    <t>3. ПОРТ ИНВЕСТ" ЕООД</t>
  </si>
  <si>
    <t>четвърто тримесечие 2013 г</t>
  </si>
  <si>
    <t>Дата на съставяне: 29.01.2014 г.</t>
  </si>
  <si>
    <t>/Г.Ковачева/</t>
  </si>
  <si>
    <t>29.01.2014 г.</t>
  </si>
  <si>
    <t>/Г. Ковачева/</t>
  </si>
  <si>
    <t xml:space="preserve">Дата на съставяне: 29.01.2014 г.                                      </t>
  </si>
  <si>
    <t xml:space="preserve">                       /Г. Ковачева/</t>
  </si>
  <si>
    <t xml:space="preserve">Дата  на съставяне: 29.01.2014 г.                                                                                                                               </t>
  </si>
  <si>
    <t xml:space="preserve">Дата на съставяне: 29.01.2014 г.                         </t>
  </si>
  <si>
    <t xml:space="preserve">                      /Г. Ковачева/</t>
  </si>
  <si>
    <t>Дата на съставяне:29.01.2014 г.</t>
  </si>
  <si>
    <t xml:space="preserve">  /Г. Ковачева/</t>
  </si>
  <si>
    <t>`</t>
  </si>
  <si>
    <t xml:space="preserve">                        /Г. Ковачева/</t>
  </si>
  <si>
    <t xml:space="preserve">               /Т. Митев/</t>
  </si>
  <si>
    <t xml:space="preserve">              /Д. Кочанов/</t>
  </si>
  <si>
    <t xml:space="preserve"> /Т. Митев/</t>
  </si>
  <si>
    <t xml:space="preserve">                         /Т. Митев/</t>
  </si>
  <si>
    <t xml:space="preserve">     /Т. Митев/   /Д.Кочанов/</t>
  </si>
  <si>
    <t>/Т. Митев/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</si>
</sst>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863</v>
      </c>
      <c r="F3" s="217" t="s">
        <v>2</v>
      </c>
      <c r="G3" s="172"/>
      <c r="H3" s="461">
        <v>827183719</v>
      </c>
    </row>
    <row r="4" spans="1:8" ht="15">
      <c r="A4" s="580" t="s">
        <v>3</v>
      </c>
      <c r="B4" s="586"/>
      <c r="C4" s="586"/>
      <c r="D4" s="586"/>
      <c r="E4" s="504" t="s">
        <v>864</v>
      </c>
      <c r="F4" s="582" t="s">
        <v>4</v>
      </c>
      <c r="G4" s="583"/>
      <c r="H4" s="461" t="s">
        <v>159</v>
      </c>
    </row>
    <row r="5" spans="1:8" ht="15">
      <c r="A5" s="580" t="s">
        <v>862</v>
      </c>
      <c r="B5" s="581"/>
      <c r="C5" s="581"/>
      <c r="D5" s="581"/>
      <c r="E5" s="505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444</v>
      </c>
      <c r="D11" s="151">
        <v>18510</v>
      </c>
      <c r="E11" s="237" t="s">
        <v>22</v>
      </c>
      <c r="F11" s="242" t="s">
        <v>23</v>
      </c>
      <c r="G11" s="152">
        <v>35709</v>
      </c>
      <c r="H11" s="152">
        <v>35709</v>
      </c>
    </row>
    <row r="12" spans="1:8" ht="15">
      <c r="A12" s="235" t="s">
        <v>24</v>
      </c>
      <c r="B12" s="241" t="s">
        <v>25</v>
      </c>
      <c r="C12" s="151">
        <v>1678</v>
      </c>
      <c r="D12" s="151">
        <v>3003</v>
      </c>
      <c r="E12" s="237" t="s">
        <v>26</v>
      </c>
      <c r="F12" s="242" t="s">
        <v>27</v>
      </c>
      <c r="G12" s="153">
        <v>35709</v>
      </c>
      <c r="H12" s="153">
        <v>35709</v>
      </c>
    </row>
    <row r="13" spans="1:8" ht="15">
      <c r="A13" s="235" t="s">
        <v>28</v>
      </c>
      <c r="B13" s="241" t="s">
        <v>29</v>
      </c>
      <c r="C13" s="151">
        <v>4903</v>
      </c>
      <c r="D13" s="151">
        <v>4175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3513</v>
      </c>
      <c r="D14" s="151">
        <v>3721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44622</v>
      </c>
      <c r="D15" s="151">
        <v>44427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25</v>
      </c>
      <c r="D16" s="151">
        <v>36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3589</v>
      </c>
      <c r="D17" s="151">
        <v>5382</v>
      </c>
      <c r="E17" s="243" t="s">
        <v>46</v>
      </c>
      <c r="F17" s="245" t="s">
        <v>47</v>
      </c>
      <c r="G17" s="154">
        <f>G11+G14+G15+G16</f>
        <v>35709</v>
      </c>
      <c r="H17" s="154">
        <f>H11+H14+H15+H16</f>
        <v>35709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58774</v>
      </c>
      <c r="D19" s="155">
        <f>SUM(D11:D18)</f>
        <v>79254</v>
      </c>
      <c r="E19" s="237" t="s">
        <v>53</v>
      </c>
      <c r="F19" s="242" t="s">
        <v>54</v>
      </c>
      <c r="G19" s="152">
        <v>9403</v>
      </c>
      <c r="H19" s="152">
        <v>9403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20130</v>
      </c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21716</v>
      </c>
      <c r="H21" s="156">
        <f>SUM(H22:H24)</f>
        <v>19911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3571</v>
      </c>
      <c r="H22" s="152">
        <v>3571</v>
      </c>
    </row>
    <row r="23" spans="1:13" ht="15">
      <c r="A23" s="235" t="s">
        <v>66</v>
      </c>
      <c r="B23" s="241" t="s">
        <v>67</v>
      </c>
      <c r="C23" s="151">
        <v>89</v>
      </c>
      <c r="D23" s="151">
        <v>93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>
        <v>19</v>
      </c>
      <c r="E24" s="237" t="s">
        <v>72</v>
      </c>
      <c r="F24" s="242" t="s">
        <v>73</v>
      </c>
      <c r="G24" s="152">
        <v>18145</v>
      </c>
      <c r="H24" s="152">
        <v>16340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31119</v>
      </c>
      <c r="H25" s="154">
        <f>H19+H20+H21</f>
        <v>29314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798</v>
      </c>
      <c r="D26" s="151">
        <v>865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889</v>
      </c>
      <c r="D27" s="155">
        <f>SUM(D23:D26)</f>
        <v>977</v>
      </c>
      <c r="E27" s="253" t="s">
        <v>83</v>
      </c>
      <c r="F27" s="242" t="s">
        <v>84</v>
      </c>
      <c r="G27" s="154">
        <f>SUM(G28:G30)</f>
        <v>475</v>
      </c>
      <c r="H27" s="154">
        <f>SUM(H28:H30)</f>
        <v>276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475</v>
      </c>
      <c r="H28" s="152">
        <v>276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1291</v>
      </c>
      <c r="H31" s="152">
        <v>2004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1766</v>
      </c>
      <c r="H33" s="154">
        <f>H27+H31+H32</f>
        <v>2280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2411</v>
      </c>
      <c r="D34" s="155">
        <f>SUM(D35:D38)</f>
        <v>2411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1875</v>
      </c>
      <c r="D35" s="151">
        <v>1875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68594</v>
      </c>
      <c r="H36" s="154">
        <f>H25+H17+H33</f>
        <v>67303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519</v>
      </c>
      <c r="D37" s="151">
        <v>519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</v>
      </c>
      <c r="D38" s="151">
        <v>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2185</v>
      </c>
      <c r="H43" s="152">
        <v>1309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>
        <v>25</v>
      </c>
    </row>
    <row r="45" spans="1:15" ht="15">
      <c r="A45" s="235" t="s">
        <v>136</v>
      </c>
      <c r="B45" s="249" t="s">
        <v>137</v>
      </c>
      <c r="C45" s="155">
        <f>C34+C39+C44</f>
        <v>2411</v>
      </c>
      <c r="D45" s="155">
        <f>D34+D39+D44</f>
        <v>2411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1996</v>
      </c>
      <c r="D47" s="151">
        <v>1459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1546</v>
      </c>
      <c r="H48" s="152">
        <v>3373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3731</v>
      </c>
      <c r="H49" s="154">
        <f>SUM(H43:H48)</f>
        <v>4707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1207</v>
      </c>
      <c r="D50" s="151">
        <v>1333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3203</v>
      </c>
      <c r="D51" s="155">
        <f>SUM(D47:D50)</f>
        <v>2792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6</v>
      </c>
      <c r="H52" s="152">
        <v>17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1025</v>
      </c>
      <c r="H53" s="152">
        <v>1025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85407</v>
      </c>
      <c r="D55" s="155">
        <f>D19+D20+D21+D27+D32+D45+D51+D53+D54</f>
        <v>85434</v>
      </c>
      <c r="E55" s="237" t="s">
        <v>172</v>
      </c>
      <c r="F55" s="261" t="s">
        <v>173</v>
      </c>
      <c r="G55" s="154">
        <f>G49+G51+G52+G53+G54</f>
        <v>4762</v>
      </c>
      <c r="H55" s="154">
        <f>H49+H51+H52+H53+H54</f>
        <v>5749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713</v>
      </c>
      <c r="D58" s="151">
        <v>841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1813</v>
      </c>
      <c r="H60" s="152">
        <v>1822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13343</v>
      </c>
      <c r="H61" s="154">
        <f>SUM(H62:H68)</f>
        <v>14108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2831</v>
      </c>
      <c r="H62" s="152">
        <v>2180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713</v>
      </c>
      <c r="D64" s="155">
        <f>SUM(D58:D63)</f>
        <v>841</v>
      </c>
      <c r="E64" s="237" t="s">
        <v>200</v>
      </c>
      <c r="F64" s="242" t="s">
        <v>201</v>
      </c>
      <c r="G64" s="152">
        <v>6701</v>
      </c>
      <c r="H64" s="152">
        <v>8052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182</v>
      </c>
      <c r="H65" s="152">
        <v>448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2602</v>
      </c>
      <c r="H66" s="152">
        <v>2547</v>
      </c>
    </row>
    <row r="67" spans="1:8" ht="15">
      <c r="A67" s="235" t="s">
        <v>207</v>
      </c>
      <c r="B67" s="241" t="s">
        <v>208</v>
      </c>
      <c r="C67" s="151">
        <v>111</v>
      </c>
      <c r="D67" s="151">
        <v>111</v>
      </c>
      <c r="E67" s="237" t="s">
        <v>209</v>
      </c>
      <c r="F67" s="242" t="s">
        <v>210</v>
      </c>
      <c r="G67" s="152">
        <v>454</v>
      </c>
      <c r="H67" s="152">
        <v>519</v>
      </c>
    </row>
    <row r="68" spans="1:8" ht="15">
      <c r="A68" s="235" t="s">
        <v>211</v>
      </c>
      <c r="B68" s="241" t="s">
        <v>212</v>
      </c>
      <c r="C68" s="151">
        <v>594</v>
      </c>
      <c r="D68" s="151">
        <v>1035</v>
      </c>
      <c r="E68" s="237" t="s">
        <v>213</v>
      </c>
      <c r="F68" s="242" t="s">
        <v>214</v>
      </c>
      <c r="G68" s="152">
        <v>573</v>
      </c>
      <c r="H68" s="152">
        <v>362</v>
      </c>
    </row>
    <row r="69" spans="1:8" ht="15">
      <c r="A69" s="235" t="s">
        <v>215</v>
      </c>
      <c r="B69" s="241" t="s">
        <v>216</v>
      </c>
      <c r="C69" s="151">
        <v>41</v>
      </c>
      <c r="D69" s="151">
        <v>52</v>
      </c>
      <c r="E69" s="251" t="s">
        <v>78</v>
      </c>
      <c r="F69" s="242" t="s">
        <v>217</v>
      </c>
      <c r="G69" s="152">
        <v>29</v>
      </c>
      <c r="H69" s="152">
        <v>200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621</v>
      </c>
      <c r="D71" s="151">
        <v>623</v>
      </c>
      <c r="E71" s="253" t="s">
        <v>46</v>
      </c>
      <c r="F71" s="273" t="s">
        <v>224</v>
      </c>
      <c r="G71" s="161">
        <f>G59+G60+G61+G69+G70</f>
        <v>15185</v>
      </c>
      <c r="H71" s="161">
        <f>H59+H60+H61+H69+H70</f>
        <v>16130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539</v>
      </c>
      <c r="D72" s="151">
        <v>643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214</v>
      </c>
      <c r="D74" s="151">
        <v>253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2120</v>
      </c>
      <c r="D75" s="155">
        <f>SUM(D67:D74)</f>
        <v>2717</v>
      </c>
      <c r="E75" s="251" t="s">
        <v>160</v>
      </c>
      <c r="F75" s="245" t="s">
        <v>234</v>
      </c>
      <c r="G75" s="152">
        <v>11</v>
      </c>
      <c r="H75" s="152">
        <v>11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7</v>
      </c>
      <c r="D78" s="155">
        <f>SUM(D79:D81)</f>
        <v>3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15196</v>
      </c>
      <c r="H79" s="162">
        <f>H71+H74+H75+H76</f>
        <v>16141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7</v>
      </c>
      <c r="D81" s="151">
        <v>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7</v>
      </c>
      <c r="D84" s="155">
        <f>D83+D82+D78</f>
        <v>3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22</v>
      </c>
      <c r="D87" s="151">
        <v>79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283</v>
      </c>
      <c r="D88" s="151">
        <v>119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305</v>
      </c>
      <c r="D91" s="155">
        <f>SUM(D87:D90)</f>
        <v>198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3145</v>
      </c>
      <c r="D93" s="155">
        <f>D64+D75+D84+D91+D92</f>
        <v>3759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88552</v>
      </c>
      <c r="D94" s="164">
        <f>D93+D55</f>
        <v>89193</v>
      </c>
      <c r="E94" s="449" t="s">
        <v>270</v>
      </c>
      <c r="F94" s="289" t="s">
        <v>271</v>
      </c>
      <c r="G94" s="165">
        <f>G36+G39+G55+G79</f>
        <v>88552</v>
      </c>
      <c r="H94" s="165">
        <f>H36+H39+H55+H79</f>
        <v>89193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877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 t="s">
        <v>878</v>
      </c>
      <c r="E99" s="45"/>
      <c r="F99" s="170"/>
      <c r="G99" s="171"/>
      <c r="H99" s="172"/>
    </row>
    <row r="100" spans="1:5" ht="15">
      <c r="A100" s="173"/>
      <c r="B100" s="173"/>
      <c r="C100" s="584" t="s">
        <v>854</v>
      </c>
      <c r="D100" s="585"/>
      <c r="E100" s="585"/>
    </row>
    <row r="101" ht="12.75">
      <c r="D101" s="169" t="s">
        <v>895</v>
      </c>
    </row>
    <row r="102" spans="4:5" ht="12.75">
      <c r="D102" s="169" t="s">
        <v>865</v>
      </c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3">
      <selection activeCell="D51" sqref="D5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"Параходство Българско речно плаване" АД</v>
      </c>
      <c r="C2" s="589"/>
      <c r="D2" s="589"/>
      <c r="E2" s="589"/>
      <c r="F2" s="575" t="s">
        <v>2</v>
      </c>
      <c r="G2" s="575"/>
      <c r="H2" s="526">
        <f>'справка №1-БАЛАНС'!H3</f>
        <v>827183719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четвърто тримесечие 2013 г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9489</v>
      </c>
      <c r="D9" s="46">
        <v>14499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4861</v>
      </c>
      <c r="D10" s="46">
        <v>6232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1616</v>
      </c>
      <c r="D11" s="46">
        <v>1571</v>
      </c>
      <c r="E11" s="300" t="s">
        <v>293</v>
      </c>
      <c r="F11" s="549" t="s">
        <v>294</v>
      </c>
      <c r="G11" s="550">
        <v>22530</v>
      </c>
      <c r="H11" s="550">
        <v>31468</v>
      </c>
    </row>
    <row r="12" spans="1:8" ht="12">
      <c r="A12" s="298" t="s">
        <v>295</v>
      </c>
      <c r="B12" s="299" t="s">
        <v>296</v>
      </c>
      <c r="C12" s="46">
        <v>2964</v>
      </c>
      <c r="D12" s="46">
        <v>3833</v>
      </c>
      <c r="E12" s="300" t="s">
        <v>78</v>
      </c>
      <c r="F12" s="549" t="s">
        <v>297</v>
      </c>
      <c r="G12" s="550">
        <v>1331</v>
      </c>
      <c r="H12" s="550">
        <v>3587</v>
      </c>
    </row>
    <row r="13" spans="1:18" ht="12">
      <c r="A13" s="298" t="s">
        <v>298</v>
      </c>
      <c r="B13" s="299" t="s">
        <v>299</v>
      </c>
      <c r="C13" s="46">
        <v>769</v>
      </c>
      <c r="D13" s="46">
        <v>854</v>
      </c>
      <c r="E13" s="301" t="s">
        <v>51</v>
      </c>
      <c r="F13" s="551" t="s">
        <v>300</v>
      </c>
      <c r="G13" s="548">
        <f>SUM(G9:G12)</f>
        <v>23861</v>
      </c>
      <c r="H13" s="548">
        <f>SUM(H9:H12)</f>
        <v>35055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5</v>
      </c>
      <c r="D14" s="46">
        <v>596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2564</v>
      </c>
      <c r="D16" s="47">
        <v>5252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>
        <v>716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22268</v>
      </c>
      <c r="D19" s="49">
        <f>SUM(D9:D15)+D16</f>
        <v>32837</v>
      </c>
      <c r="E19" s="304" t="s">
        <v>317</v>
      </c>
      <c r="F19" s="552" t="s">
        <v>318</v>
      </c>
      <c r="G19" s="550">
        <v>96</v>
      </c>
      <c r="H19" s="550">
        <v>51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484</v>
      </c>
      <c r="H20" s="550">
        <v>716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5</v>
      </c>
      <c r="H21" s="550"/>
    </row>
    <row r="22" spans="1:8" ht="24">
      <c r="A22" s="304" t="s">
        <v>324</v>
      </c>
      <c r="B22" s="305" t="s">
        <v>325</v>
      </c>
      <c r="C22" s="46">
        <v>593</v>
      </c>
      <c r="D22" s="46">
        <v>720</v>
      </c>
      <c r="E22" s="304" t="s">
        <v>326</v>
      </c>
      <c r="F22" s="552" t="s">
        <v>327</v>
      </c>
      <c r="G22" s="550">
        <v>344</v>
      </c>
      <c r="H22" s="550">
        <v>371</v>
      </c>
    </row>
    <row r="23" spans="1:8" ht="24">
      <c r="A23" s="298" t="s">
        <v>328</v>
      </c>
      <c r="B23" s="305" t="s">
        <v>329</v>
      </c>
      <c r="C23" s="46">
        <v>1</v>
      </c>
      <c r="D23" s="46">
        <v>18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421</v>
      </c>
      <c r="D24" s="46">
        <v>377</v>
      </c>
      <c r="E24" s="301" t="s">
        <v>103</v>
      </c>
      <c r="F24" s="554" t="s">
        <v>334</v>
      </c>
      <c r="G24" s="548">
        <f>SUM(G19:G23)</f>
        <v>929</v>
      </c>
      <c r="H24" s="548">
        <f>SUM(H19:H23)</f>
        <v>1138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73</v>
      </c>
      <c r="D25" s="46">
        <v>93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1088</v>
      </c>
      <c r="D26" s="49">
        <f>SUM(D22:D25)</f>
        <v>1208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23356</v>
      </c>
      <c r="D28" s="50">
        <f>D26+D19</f>
        <v>34045</v>
      </c>
      <c r="E28" s="127" t="s">
        <v>339</v>
      </c>
      <c r="F28" s="554" t="s">
        <v>340</v>
      </c>
      <c r="G28" s="548">
        <f>G13+G15+G24</f>
        <v>24790</v>
      </c>
      <c r="H28" s="548">
        <f>H13+H15+H24</f>
        <v>36193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1434</v>
      </c>
      <c r="D30" s="50">
        <f>IF((H28-D28)&gt;0,H28-D28,0)</f>
        <v>2148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345</v>
      </c>
      <c r="C31" s="46"/>
      <c r="D31" s="46"/>
      <c r="E31" s="296" t="s">
        <v>853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23356</v>
      </c>
      <c r="D33" s="49">
        <f>D28-D31+D32</f>
        <v>34045</v>
      </c>
      <c r="E33" s="127" t="s">
        <v>353</v>
      </c>
      <c r="F33" s="554" t="s">
        <v>354</v>
      </c>
      <c r="G33" s="53">
        <f>G32-G31+G28</f>
        <v>24790</v>
      </c>
      <c r="H33" s="53">
        <f>H32-H31+H28</f>
        <v>36193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1434</v>
      </c>
      <c r="D34" s="50">
        <f>IF((H33-D33)&gt;0,H33-D33,0)</f>
        <v>2148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143</v>
      </c>
      <c r="D35" s="49">
        <f>D36+D37+D38</f>
        <v>144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143</v>
      </c>
      <c r="D36" s="46">
        <v>158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>
        <v>-14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1291</v>
      </c>
      <c r="D39" s="460">
        <f>+IF((H33-D33-D35)&gt;0,H33-D33-D35,0)</f>
        <v>2004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1291</v>
      </c>
      <c r="D41" s="52">
        <f>IF(H39=0,IF(D39-D40&gt;0,D39-D40+H40,0),IF(H39-H40&lt;0,H40-H39+D39,0))</f>
        <v>2004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24790</v>
      </c>
      <c r="D42" s="53">
        <f>D33+D35+D39</f>
        <v>36193</v>
      </c>
      <c r="E42" s="128" t="s">
        <v>380</v>
      </c>
      <c r="F42" s="129" t="s">
        <v>381</v>
      </c>
      <c r="G42" s="53">
        <f>G39+G33</f>
        <v>24790</v>
      </c>
      <c r="H42" s="53">
        <f>H39+H33</f>
        <v>36193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860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879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880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8"/>
      <c r="E50" s="588"/>
      <c r="F50" s="588"/>
      <c r="G50" s="588"/>
      <c r="H50" s="588"/>
    </row>
    <row r="51" spans="1:8" ht="12.75">
      <c r="A51" s="564"/>
      <c r="B51" s="560"/>
      <c r="C51" s="425"/>
      <c r="D51" s="169" t="s">
        <v>892</v>
      </c>
      <c r="E51" s="560"/>
      <c r="F51" s="560"/>
      <c r="G51" s="563"/>
      <c r="H51" s="563"/>
    </row>
    <row r="52" spans="1:8" ht="12.75">
      <c r="A52" s="564"/>
      <c r="B52" s="560"/>
      <c r="C52" s="425"/>
      <c r="D52" s="169" t="s">
        <v>865</v>
      </c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C31:D32 C36:D36 C38:D38 C40:D40 C22:D25 G15:H16 G9:H12 G31:H32 C17:D18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B53" sqref="B5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"Параходство Българско речно плаване"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четвърто тримесечие 2013 г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23652</v>
      </c>
      <c r="D10" s="54">
        <v>32880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-17213</v>
      </c>
      <c r="D11" s="54">
        <v>-22414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-4214</v>
      </c>
      <c r="D13" s="54">
        <v>-6111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410</v>
      </c>
      <c r="D14" s="54">
        <v>671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-3</v>
      </c>
      <c r="D15" s="54">
        <v>-51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-13</v>
      </c>
      <c r="D18" s="54">
        <v>-25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-103</v>
      </c>
      <c r="D19" s="54">
        <v>-124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2516</v>
      </c>
      <c r="D20" s="55">
        <f>SUM(D10:D19)</f>
        <v>4826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-783</v>
      </c>
      <c r="D22" s="54">
        <v>-3959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5</v>
      </c>
      <c r="D23" s="54">
        <v>1892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-686</v>
      </c>
      <c r="D24" s="54">
        <v>-899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152</v>
      </c>
      <c r="D25" s="54">
        <v>105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-60</v>
      </c>
      <c r="D27" s="54">
        <v>-140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484</v>
      </c>
      <c r="D29" s="54">
        <v>716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-245</v>
      </c>
      <c r="D31" s="54">
        <v>-191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-1133</v>
      </c>
      <c r="D32" s="55">
        <f>SUM(D22:D31)</f>
        <v>-2476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1221</v>
      </c>
      <c r="D36" s="54">
        <v>439</v>
      </c>
      <c r="E36" s="130"/>
      <c r="F36" s="130"/>
    </row>
    <row r="37" spans="1:6" ht="12">
      <c r="A37" s="332" t="s">
        <v>438</v>
      </c>
      <c r="B37" s="333" t="s">
        <v>439</v>
      </c>
      <c r="C37" s="54">
        <v>-499</v>
      </c>
      <c r="D37" s="54">
        <v>-882</v>
      </c>
      <c r="E37" s="130"/>
      <c r="F37" s="130"/>
    </row>
    <row r="38" spans="1:6" ht="12">
      <c r="A38" s="332" t="s">
        <v>440</v>
      </c>
      <c r="B38" s="333" t="s">
        <v>441</v>
      </c>
      <c r="C38" s="54">
        <v>-1765</v>
      </c>
      <c r="D38" s="54">
        <v>-1617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-233</v>
      </c>
      <c r="D41" s="54">
        <v>-349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-1276</v>
      </c>
      <c r="D42" s="55">
        <f>SUM(D34:D41)</f>
        <v>-2409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107</v>
      </c>
      <c r="D43" s="55">
        <f>D42+D32+D20</f>
        <v>-59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198</v>
      </c>
      <c r="D44" s="132">
        <v>257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305</v>
      </c>
      <c r="D45" s="55">
        <f>D44+D43</f>
        <v>198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305</v>
      </c>
      <c r="D46" s="56">
        <v>198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7"/>
      <c r="D50" s="577"/>
      <c r="G50" s="133"/>
      <c r="H50" s="133"/>
    </row>
    <row r="51" spans="1:8" ht="12">
      <c r="A51" s="318"/>
      <c r="B51" s="425" t="s">
        <v>882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77"/>
      <c r="D52" s="577"/>
      <c r="G52" s="133"/>
      <c r="H52" s="133"/>
    </row>
    <row r="53" spans="1:8" ht="12.75">
      <c r="A53" s="318"/>
      <c r="B53" s="169" t="s">
        <v>894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35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7" bottom="0.984251968503937" header="0.24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K39" sqref="K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460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"Параходство Българско речно плаване"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827183719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четвърто тримесечие 2013 г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35709</v>
      </c>
      <c r="D11" s="58">
        <f>'справка №1-БАЛАНС'!H19</f>
        <v>9403</v>
      </c>
      <c r="E11" s="58">
        <f>'справка №1-БАЛАНС'!H20</f>
        <v>0</v>
      </c>
      <c r="F11" s="58">
        <f>'справка №1-БАЛАНС'!H22</f>
        <v>3571</v>
      </c>
      <c r="G11" s="58">
        <f>'справка №1-БАЛАНС'!H23</f>
        <v>0</v>
      </c>
      <c r="H11" s="60">
        <v>16340</v>
      </c>
      <c r="I11" s="58">
        <f>'справка №1-БАЛАНС'!H28+'справка №1-БАЛАНС'!H31</f>
        <v>2280</v>
      </c>
      <c r="J11" s="58">
        <f>'справка №1-БАЛАНС'!H29+'справка №1-БАЛАНС'!H32</f>
        <v>0</v>
      </c>
      <c r="K11" s="60"/>
      <c r="L11" s="344">
        <f>SUM(C11:K11)</f>
        <v>67303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35709</v>
      </c>
      <c r="D15" s="61">
        <f aca="true" t="shared" si="2" ref="D15:M15">D11+D12</f>
        <v>9403</v>
      </c>
      <c r="E15" s="61">
        <f t="shared" si="2"/>
        <v>0</v>
      </c>
      <c r="F15" s="61">
        <f t="shared" si="2"/>
        <v>3571</v>
      </c>
      <c r="G15" s="61">
        <f t="shared" si="2"/>
        <v>0</v>
      </c>
      <c r="H15" s="61">
        <f t="shared" si="2"/>
        <v>16340</v>
      </c>
      <c r="I15" s="61">
        <f t="shared" si="2"/>
        <v>2280</v>
      </c>
      <c r="J15" s="61">
        <f t="shared" si="2"/>
        <v>0</v>
      </c>
      <c r="K15" s="61">
        <f t="shared" si="2"/>
        <v>0</v>
      </c>
      <c r="L15" s="344">
        <f t="shared" si="1"/>
        <v>67303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1291</v>
      </c>
      <c r="J16" s="345">
        <f>+'справка №1-БАЛАНС'!G32</f>
        <v>0</v>
      </c>
      <c r="K16" s="60"/>
      <c r="L16" s="344">
        <f t="shared" si="1"/>
        <v>1291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2004</v>
      </c>
      <c r="I17" s="62">
        <f t="shared" si="3"/>
        <v>-2004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2004</v>
      </c>
      <c r="I19" s="60">
        <v>-2004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-199</v>
      </c>
      <c r="I28" s="60">
        <v>199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35709</v>
      </c>
      <c r="D29" s="59">
        <f aca="true" t="shared" si="6" ref="D29:M29">D17+D20+D21+D24+D28+D27+D15+D16</f>
        <v>9403</v>
      </c>
      <c r="E29" s="59">
        <f t="shared" si="6"/>
        <v>0</v>
      </c>
      <c r="F29" s="59">
        <f t="shared" si="6"/>
        <v>3571</v>
      </c>
      <c r="G29" s="59">
        <f t="shared" si="6"/>
        <v>0</v>
      </c>
      <c r="H29" s="59">
        <f t="shared" si="6"/>
        <v>18145</v>
      </c>
      <c r="I29" s="59">
        <f t="shared" si="6"/>
        <v>1766</v>
      </c>
      <c r="J29" s="59">
        <f t="shared" si="6"/>
        <v>0</v>
      </c>
      <c r="K29" s="59">
        <f t="shared" si="6"/>
        <v>0</v>
      </c>
      <c r="L29" s="344">
        <f t="shared" si="1"/>
        <v>68594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35709</v>
      </c>
      <c r="D32" s="59">
        <f t="shared" si="7"/>
        <v>9403</v>
      </c>
      <c r="E32" s="59">
        <f t="shared" si="7"/>
        <v>0</v>
      </c>
      <c r="F32" s="59">
        <f t="shared" si="7"/>
        <v>3571</v>
      </c>
      <c r="G32" s="59">
        <f t="shared" si="7"/>
        <v>0</v>
      </c>
      <c r="H32" s="59">
        <f t="shared" si="7"/>
        <v>18145</v>
      </c>
      <c r="I32" s="59">
        <f t="shared" si="7"/>
        <v>1766</v>
      </c>
      <c r="J32" s="59">
        <f t="shared" si="7"/>
        <v>0</v>
      </c>
      <c r="K32" s="59">
        <f t="shared" si="7"/>
        <v>0</v>
      </c>
      <c r="L32" s="344">
        <f t="shared" si="1"/>
        <v>68594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861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883</v>
      </c>
      <c r="B38" s="19"/>
      <c r="C38" s="15"/>
      <c r="D38" s="579" t="s">
        <v>819</v>
      </c>
      <c r="E38" s="579"/>
      <c r="F38" s="579"/>
      <c r="G38" s="579"/>
      <c r="H38" s="579"/>
      <c r="I38" s="579"/>
      <c r="J38" s="15" t="s">
        <v>856</v>
      </c>
      <c r="K38" s="15"/>
      <c r="L38" s="579"/>
      <c r="M38" s="579"/>
      <c r="N38" s="11"/>
    </row>
    <row r="39" spans="1:13" ht="12.75">
      <c r="A39" s="536"/>
      <c r="B39" s="537"/>
      <c r="C39" s="538"/>
      <c r="D39" s="538"/>
      <c r="E39" s="425" t="s">
        <v>880</v>
      </c>
      <c r="F39" s="538"/>
      <c r="G39" s="538"/>
      <c r="H39" s="538"/>
      <c r="I39" s="538"/>
      <c r="J39" s="538"/>
      <c r="K39" s="169" t="s">
        <v>892</v>
      </c>
      <c r="L39" s="538"/>
      <c r="M39" s="348"/>
    </row>
    <row r="40" spans="1:13" ht="12.75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169" t="s">
        <v>865</v>
      </c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16">
      <selection activeCell="P45" sqref="P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384</v>
      </c>
      <c r="B2" s="609"/>
      <c r="C2" s="610" t="str">
        <f>'справка №1-БАЛАНС'!E3</f>
        <v>"Параходство Българско речно плаване"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четвърто тримесечие 2013 г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59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8" t="s">
        <v>529</v>
      </c>
      <c r="R5" s="598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9"/>
      <c r="R6" s="599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18510</v>
      </c>
      <c r="E9" s="189"/>
      <c r="F9" s="189">
        <v>18066</v>
      </c>
      <c r="G9" s="74">
        <f>D9+E9-F9</f>
        <v>444</v>
      </c>
      <c r="H9" s="65"/>
      <c r="I9" s="65"/>
      <c r="J9" s="74">
        <f>G9+H9-I9</f>
        <v>444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444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3856</v>
      </c>
      <c r="E10" s="189"/>
      <c r="F10" s="189">
        <v>1727</v>
      </c>
      <c r="G10" s="74">
        <f aca="true" t="shared" si="2" ref="G10:G39">D10+E10-F10</f>
        <v>2129</v>
      </c>
      <c r="H10" s="65"/>
      <c r="I10" s="65"/>
      <c r="J10" s="74">
        <f aca="true" t="shared" si="3" ref="J10:J39">G10+H10-I10</f>
        <v>2129</v>
      </c>
      <c r="K10" s="65">
        <v>853</v>
      </c>
      <c r="L10" s="65">
        <v>98</v>
      </c>
      <c r="M10" s="65">
        <v>500</v>
      </c>
      <c r="N10" s="74">
        <f aca="true" t="shared" si="4" ref="N10:N39">K10+L10-M10</f>
        <v>451</v>
      </c>
      <c r="O10" s="65"/>
      <c r="P10" s="65"/>
      <c r="Q10" s="74">
        <f t="shared" si="0"/>
        <v>451</v>
      </c>
      <c r="R10" s="74">
        <f t="shared" si="1"/>
        <v>1678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5708</v>
      </c>
      <c r="E11" s="189">
        <v>1022</v>
      </c>
      <c r="F11" s="189">
        <v>2</v>
      </c>
      <c r="G11" s="74">
        <f t="shared" si="2"/>
        <v>6728</v>
      </c>
      <c r="H11" s="65"/>
      <c r="I11" s="65"/>
      <c r="J11" s="74">
        <f t="shared" si="3"/>
        <v>6728</v>
      </c>
      <c r="K11" s="65">
        <v>1533</v>
      </c>
      <c r="L11" s="65">
        <v>294</v>
      </c>
      <c r="M11" s="65">
        <v>2</v>
      </c>
      <c r="N11" s="74">
        <f t="shared" si="4"/>
        <v>1825</v>
      </c>
      <c r="O11" s="65"/>
      <c r="P11" s="65"/>
      <c r="Q11" s="74">
        <f t="shared" si="0"/>
        <v>1825</v>
      </c>
      <c r="R11" s="74">
        <f t="shared" si="1"/>
        <v>4903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4586</v>
      </c>
      <c r="E12" s="189">
        <v>3</v>
      </c>
      <c r="F12" s="189">
        <v>31</v>
      </c>
      <c r="G12" s="74">
        <f t="shared" si="2"/>
        <v>4558</v>
      </c>
      <c r="H12" s="65"/>
      <c r="I12" s="65"/>
      <c r="J12" s="74">
        <f t="shared" si="3"/>
        <v>4558</v>
      </c>
      <c r="K12" s="65">
        <v>865</v>
      </c>
      <c r="L12" s="65">
        <v>190</v>
      </c>
      <c r="M12" s="65">
        <v>10</v>
      </c>
      <c r="N12" s="74">
        <f t="shared" si="4"/>
        <v>1045</v>
      </c>
      <c r="O12" s="65"/>
      <c r="P12" s="65"/>
      <c r="Q12" s="74">
        <f t="shared" si="0"/>
        <v>1045</v>
      </c>
      <c r="R12" s="74">
        <f t="shared" si="1"/>
        <v>3513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59445</v>
      </c>
      <c r="E13" s="189">
        <v>1302</v>
      </c>
      <c r="F13" s="189">
        <v>291</v>
      </c>
      <c r="G13" s="74">
        <f t="shared" si="2"/>
        <v>60456</v>
      </c>
      <c r="H13" s="65"/>
      <c r="I13" s="65"/>
      <c r="J13" s="74">
        <f t="shared" si="3"/>
        <v>60456</v>
      </c>
      <c r="K13" s="65">
        <v>15018</v>
      </c>
      <c r="L13" s="65">
        <v>922</v>
      </c>
      <c r="M13" s="65">
        <v>106</v>
      </c>
      <c r="N13" s="74">
        <f t="shared" si="4"/>
        <v>15834</v>
      </c>
      <c r="O13" s="65"/>
      <c r="P13" s="65"/>
      <c r="Q13" s="74">
        <f t="shared" si="0"/>
        <v>15834</v>
      </c>
      <c r="R13" s="74">
        <f t="shared" si="1"/>
        <v>44622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388</v>
      </c>
      <c r="E14" s="189">
        <v>3</v>
      </c>
      <c r="F14" s="189">
        <v>6</v>
      </c>
      <c r="G14" s="74">
        <f t="shared" si="2"/>
        <v>385</v>
      </c>
      <c r="H14" s="65"/>
      <c r="I14" s="65"/>
      <c r="J14" s="74">
        <f t="shared" si="3"/>
        <v>385</v>
      </c>
      <c r="K14" s="65">
        <v>352</v>
      </c>
      <c r="L14" s="65">
        <v>14</v>
      </c>
      <c r="M14" s="65">
        <v>6</v>
      </c>
      <c r="N14" s="74">
        <f t="shared" si="4"/>
        <v>360</v>
      </c>
      <c r="O14" s="65"/>
      <c r="P14" s="65"/>
      <c r="Q14" s="74">
        <f t="shared" si="0"/>
        <v>360</v>
      </c>
      <c r="R14" s="74">
        <f t="shared" si="1"/>
        <v>25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857</v>
      </c>
      <c r="B15" s="374" t="s">
        <v>858</v>
      </c>
      <c r="C15" s="456" t="s">
        <v>859</v>
      </c>
      <c r="D15" s="457">
        <v>5382</v>
      </c>
      <c r="E15" s="457">
        <v>1385</v>
      </c>
      <c r="F15" s="457">
        <v>3178</v>
      </c>
      <c r="G15" s="74">
        <f t="shared" si="2"/>
        <v>3589</v>
      </c>
      <c r="H15" s="458"/>
      <c r="I15" s="458"/>
      <c r="J15" s="74">
        <f t="shared" si="3"/>
        <v>3589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3589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97875</v>
      </c>
      <c r="E17" s="194">
        <f>SUM(E9:E16)</f>
        <v>3715</v>
      </c>
      <c r="F17" s="194">
        <f>SUM(F9:F16)</f>
        <v>23301</v>
      </c>
      <c r="G17" s="74">
        <f t="shared" si="2"/>
        <v>78289</v>
      </c>
      <c r="H17" s="75">
        <f>SUM(H9:H16)</f>
        <v>0</v>
      </c>
      <c r="I17" s="75">
        <f>SUM(I9:I16)</f>
        <v>0</v>
      </c>
      <c r="J17" s="74">
        <f t="shared" si="3"/>
        <v>78289</v>
      </c>
      <c r="K17" s="75">
        <f>SUM(K9:K16)</f>
        <v>18621</v>
      </c>
      <c r="L17" s="75">
        <f>SUM(L9:L16)</f>
        <v>1518</v>
      </c>
      <c r="M17" s="75">
        <f>SUM(M9:M16)</f>
        <v>624</v>
      </c>
      <c r="N17" s="74">
        <f t="shared" si="4"/>
        <v>19515</v>
      </c>
      <c r="O17" s="75">
        <f>SUM(O9:O16)</f>
        <v>0</v>
      </c>
      <c r="P17" s="75">
        <f>SUM(P9:P16)</f>
        <v>0</v>
      </c>
      <c r="Q17" s="74">
        <f t="shared" si="5"/>
        <v>19515</v>
      </c>
      <c r="R17" s="74">
        <f t="shared" si="6"/>
        <v>58774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>
        <v>20640</v>
      </c>
      <c r="F18" s="187"/>
      <c r="G18" s="74">
        <f t="shared" si="2"/>
        <v>20640</v>
      </c>
      <c r="H18" s="63"/>
      <c r="I18" s="63"/>
      <c r="J18" s="74">
        <f t="shared" si="3"/>
        <v>20640</v>
      </c>
      <c r="K18" s="63"/>
      <c r="L18" s="63">
        <v>510</v>
      </c>
      <c r="M18" s="63"/>
      <c r="N18" s="74">
        <f t="shared" si="4"/>
        <v>510</v>
      </c>
      <c r="O18" s="63"/>
      <c r="P18" s="63"/>
      <c r="Q18" s="74">
        <f t="shared" si="5"/>
        <v>510</v>
      </c>
      <c r="R18" s="74">
        <f t="shared" si="6"/>
        <v>20130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100</v>
      </c>
      <c r="E21" s="189"/>
      <c r="F21" s="189"/>
      <c r="G21" s="74">
        <f t="shared" si="2"/>
        <v>100</v>
      </c>
      <c r="H21" s="65"/>
      <c r="I21" s="65"/>
      <c r="J21" s="74">
        <f t="shared" si="3"/>
        <v>100</v>
      </c>
      <c r="K21" s="65">
        <v>7</v>
      </c>
      <c r="L21" s="65">
        <v>4</v>
      </c>
      <c r="M21" s="65"/>
      <c r="N21" s="74">
        <f t="shared" si="4"/>
        <v>11</v>
      </c>
      <c r="O21" s="65"/>
      <c r="P21" s="65"/>
      <c r="Q21" s="74">
        <f t="shared" si="5"/>
        <v>11</v>
      </c>
      <c r="R21" s="74">
        <f t="shared" si="6"/>
        <v>89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156</v>
      </c>
      <c r="E22" s="189">
        <v>1</v>
      </c>
      <c r="F22" s="189">
        <v>3</v>
      </c>
      <c r="G22" s="74">
        <f t="shared" si="2"/>
        <v>154</v>
      </c>
      <c r="H22" s="65"/>
      <c r="I22" s="65"/>
      <c r="J22" s="74">
        <f t="shared" si="3"/>
        <v>154</v>
      </c>
      <c r="K22" s="65">
        <v>137</v>
      </c>
      <c r="L22" s="65">
        <v>17</v>
      </c>
      <c r="M22" s="65">
        <v>2</v>
      </c>
      <c r="N22" s="74">
        <f t="shared" si="4"/>
        <v>152</v>
      </c>
      <c r="O22" s="65"/>
      <c r="P22" s="65"/>
      <c r="Q22" s="74">
        <f t="shared" si="5"/>
        <v>152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933</v>
      </c>
      <c r="E24" s="189"/>
      <c r="F24" s="189"/>
      <c r="G24" s="74">
        <f t="shared" si="2"/>
        <v>933</v>
      </c>
      <c r="H24" s="65"/>
      <c r="I24" s="65"/>
      <c r="J24" s="74">
        <f t="shared" si="3"/>
        <v>933</v>
      </c>
      <c r="K24" s="65">
        <v>68</v>
      </c>
      <c r="L24" s="65">
        <v>67</v>
      </c>
      <c r="M24" s="65"/>
      <c r="N24" s="74">
        <f t="shared" si="4"/>
        <v>135</v>
      </c>
      <c r="O24" s="65"/>
      <c r="P24" s="65"/>
      <c r="Q24" s="74">
        <f t="shared" si="5"/>
        <v>135</v>
      </c>
      <c r="R24" s="74">
        <f t="shared" si="6"/>
        <v>798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582</v>
      </c>
      <c r="D25" s="190">
        <f>SUM(D21:D24)</f>
        <v>1189</v>
      </c>
      <c r="E25" s="190">
        <f aca="true" t="shared" si="7" ref="E25:P25">SUM(E21:E24)</f>
        <v>1</v>
      </c>
      <c r="F25" s="190">
        <f t="shared" si="7"/>
        <v>3</v>
      </c>
      <c r="G25" s="67">
        <f t="shared" si="2"/>
        <v>1187</v>
      </c>
      <c r="H25" s="66">
        <f t="shared" si="7"/>
        <v>0</v>
      </c>
      <c r="I25" s="66">
        <f t="shared" si="7"/>
        <v>0</v>
      </c>
      <c r="J25" s="67">
        <f t="shared" si="3"/>
        <v>1187</v>
      </c>
      <c r="K25" s="66">
        <f t="shared" si="7"/>
        <v>212</v>
      </c>
      <c r="L25" s="66">
        <f t="shared" si="7"/>
        <v>88</v>
      </c>
      <c r="M25" s="66">
        <f t="shared" si="7"/>
        <v>2</v>
      </c>
      <c r="N25" s="67">
        <f t="shared" si="4"/>
        <v>298</v>
      </c>
      <c r="O25" s="66">
        <f t="shared" si="7"/>
        <v>0</v>
      </c>
      <c r="P25" s="66">
        <f t="shared" si="7"/>
        <v>0</v>
      </c>
      <c r="Q25" s="67">
        <f t="shared" si="5"/>
        <v>298</v>
      </c>
      <c r="R25" s="67">
        <f t="shared" si="6"/>
        <v>889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2411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2411</v>
      </c>
      <c r="H27" s="70">
        <f t="shared" si="8"/>
        <v>0</v>
      </c>
      <c r="I27" s="70">
        <f t="shared" si="8"/>
        <v>0</v>
      </c>
      <c r="J27" s="71">
        <f t="shared" si="3"/>
        <v>2411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2411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>
        <v>1875</v>
      </c>
      <c r="E28" s="189"/>
      <c r="F28" s="189"/>
      <c r="G28" s="74">
        <f t="shared" si="2"/>
        <v>1875</v>
      </c>
      <c r="H28" s="65"/>
      <c r="I28" s="65"/>
      <c r="J28" s="74">
        <f t="shared" si="3"/>
        <v>1875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1875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>
        <v>519</v>
      </c>
      <c r="E30" s="189"/>
      <c r="F30" s="189"/>
      <c r="G30" s="74">
        <f t="shared" si="2"/>
        <v>519</v>
      </c>
      <c r="H30" s="72"/>
      <c r="I30" s="72"/>
      <c r="J30" s="74">
        <f t="shared" si="3"/>
        <v>519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519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>
        <v>17</v>
      </c>
      <c r="E31" s="189"/>
      <c r="F31" s="189"/>
      <c r="G31" s="74">
        <f t="shared" si="2"/>
        <v>17</v>
      </c>
      <c r="H31" s="72"/>
      <c r="I31" s="72"/>
      <c r="J31" s="74">
        <f t="shared" si="3"/>
        <v>17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2411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2411</v>
      </c>
      <c r="H38" s="75">
        <f t="shared" si="12"/>
        <v>0</v>
      </c>
      <c r="I38" s="75">
        <f t="shared" si="12"/>
        <v>0</v>
      </c>
      <c r="J38" s="74">
        <f t="shared" si="3"/>
        <v>2411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2411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101475</v>
      </c>
      <c r="E40" s="438">
        <f>E17+E18+E19+E25+E38+E39</f>
        <v>24356</v>
      </c>
      <c r="F40" s="438">
        <f aca="true" t="shared" si="13" ref="F40:R40">F17+F18+F19+F25+F38+F39</f>
        <v>23304</v>
      </c>
      <c r="G40" s="438">
        <f t="shared" si="13"/>
        <v>102527</v>
      </c>
      <c r="H40" s="438">
        <f t="shared" si="13"/>
        <v>0</v>
      </c>
      <c r="I40" s="438">
        <f t="shared" si="13"/>
        <v>0</v>
      </c>
      <c r="J40" s="438">
        <f t="shared" si="13"/>
        <v>102527</v>
      </c>
      <c r="K40" s="438">
        <f t="shared" si="13"/>
        <v>18833</v>
      </c>
      <c r="L40" s="438">
        <f t="shared" si="13"/>
        <v>2116</v>
      </c>
      <c r="M40" s="438">
        <f t="shared" si="13"/>
        <v>626</v>
      </c>
      <c r="N40" s="438">
        <f t="shared" si="13"/>
        <v>20323</v>
      </c>
      <c r="O40" s="438">
        <f t="shared" si="13"/>
        <v>0</v>
      </c>
      <c r="P40" s="438">
        <f t="shared" si="13"/>
        <v>0</v>
      </c>
      <c r="Q40" s="438">
        <f t="shared" si="13"/>
        <v>20323</v>
      </c>
      <c r="R40" s="438">
        <f t="shared" si="13"/>
        <v>82204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884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596" t="s">
        <v>781</v>
      </c>
      <c r="P44" s="597"/>
      <c r="Q44" s="597"/>
      <c r="R44" s="597"/>
    </row>
    <row r="45" spans="1:18" ht="12.75">
      <c r="A45" s="349"/>
      <c r="B45" s="349"/>
      <c r="C45" s="349"/>
      <c r="D45" s="531"/>
      <c r="E45" s="531"/>
      <c r="F45" s="531"/>
      <c r="G45" s="349"/>
      <c r="H45" s="349"/>
      <c r="I45" s="425" t="s">
        <v>880</v>
      </c>
      <c r="J45" s="349"/>
      <c r="K45" s="349"/>
      <c r="L45" s="349"/>
      <c r="M45" s="349"/>
      <c r="N45" s="349"/>
      <c r="O45" s="349"/>
      <c r="P45" s="169" t="s">
        <v>892</v>
      </c>
      <c r="Q45" s="349"/>
      <c r="R45" s="349"/>
    </row>
    <row r="46" spans="1:18" ht="12.75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169" t="s">
        <v>865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24" sqref="A2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"Параходство Българско речно плаване" АД</v>
      </c>
      <c r="C3" s="619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четвърто тримесечие 2013 г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1996</v>
      </c>
      <c r="D11" s="119">
        <f>SUM(D12:D14)</f>
        <v>0</v>
      </c>
      <c r="E11" s="120">
        <f>SUM(E12:E14)</f>
        <v>1996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1993</v>
      </c>
      <c r="D12" s="108"/>
      <c r="E12" s="120">
        <f aca="true" t="shared" si="0" ref="E12:E42">C12-D12</f>
        <v>1993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>
        <v>3</v>
      </c>
      <c r="D14" s="108"/>
      <c r="E14" s="120">
        <f t="shared" si="0"/>
        <v>3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1207</v>
      </c>
      <c r="D16" s="119">
        <f>+D17+D18</f>
        <v>0</v>
      </c>
      <c r="E16" s="120">
        <f t="shared" si="0"/>
        <v>1207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1207</v>
      </c>
      <c r="D18" s="108"/>
      <c r="E18" s="120">
        <f t="shared" si="0"/>
        <v>1207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3203</v>
      </c>
      <c r="D19" s="104">
        <f>D11+D15+D16</f>
        <v>0</v>
      </c>
      <c r="E19" s="118">
        <f>E11+E15+E16</f>
        <v>3203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111</v>
      </c>
      <c r="D24" s="119">
        <f>SUM(D25:D27)</f>
        <v>111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111</v>
      </c>
      <c r="D27" s="108">
        <v>111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594</v>
      </c>
      <c r="D28" s="108">
        <v>594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41</v>
      </c>
      <c r="D29" s="108">
        <v>41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606</v>
      </c>
      <c r="D31" s="108">
        <v>606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15</v>
      </c>
      <c r="D32" s="108">
        <v>15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539</v>
      </c>
      <c r="D33" s="105">
        <f>SUM(D34:D37)</f>
        <v>539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539</v>
      </c>
      <c r="D35" s="108">
        <v>539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214</v>
      </c>
      <c r="D38" s="105">
        <f>SUM(D39:D42)</f>
        <v>214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214</v>
      </c>
      <c r="D42" s="108">
        <v>214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2120</v>
      </c>
      <c r="D43" s="104">
        <f>D24+D28+D29+D31+D30+D32+D33+D38</f>
        <v>2120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5323</v>
      </c>
      <c r="D44" s="103">
        <f>D43+D21+D19+D9</f>
        <v>2120</v>
      </c>
      <c r="E44" s="118">
        <f>E43+E21+E19+E9</f>
        <v>3203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2185</v>
      </c>
      <c r="D52" s="103">
        <f>SUM(D53:D55)</f>
        <v>0</v>
      </c>
      <c r="E52" s="119">
        <f>C52-D52</f>
        <v>2185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>
        <v>804</v>
      </c>
      <c r="D53" s="108"/>
      <c r="E53" s="119">
        <f>C53-D53</f>
        <v>804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1381</v>
      </c>
      <c r="D55" s="108"/>
      <c r="E55" s="119">
        <f t="shared" si="1"/>
        <v>1381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1546</v>
      </c>
      <c r="D64" s="108"/>
      <c r="E64" s="119">
        <f t="shared" si="1"/>
        <v>1546</v>
      </c>
      <c r="F64" s="110"/>
    </row>
    <row r="65" spans="1:6" ht="12">
      <c r="A65" s="396" t="s">
        <v>709</v>
      </c>
      <c r="B65" s="397" t="s">
        <v>710</v>
      </c>
      <c r="C65" s="109">
        <v>1182</v>
      </c>
      <c r="D65" s="109"/>
      <c r="E65" s="119">
        <f t="shared" si="1"/>
        <v>1182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3731</v>
      </c>
      <c r="D66" s="103">
        <f>D52+D56+D61+D62+D63+D64</f>
        <v>0</v>
      </c>
      <c r="E66" s="119">
        <f t="shared" si="1"/>
        <v>3731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1025</v>
      </c>
      <c r="D68" s="108"/>
      <c r="E68" s="119">
        <f t="shared" si="1"/>
        <v>1025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2831</v>
      </c>
      <c r="D71" s="105">
        <f>SUM(D72:D74)</f>
        <v>2831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606</v>
      </c>
      <c r="D72" s="108">
        <v>606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2225</v>
      </c>
      <c r="D74" s="108">
        <v>2225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25</v>
      </c>
      <c r="D75" s="103">
        <f>D76+D78</f>
        <v>25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>
        <v>25</v>
      </c>
      <c r="D78" s="108">
        <v>25</v>
      </c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1788</v>
      </c>
      <c r="D80" s="103">
        <f>SUM(D81:D84)</f>
        <v>1788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>
        <v>1788</v>
      </c>
      <c r="D84" s="108">
        <v>1788</v>
      </c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10512</v>
      </c>
      <c r="D85" s="104">
        <f>SUM(D86:D90)+D94</f>
        <v>10512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6701</v>
      </c>
      <c r="D87" s="108">
        <v>6701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182</v>
      </c>
      <c r="D88" s="108">
        <v>182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2602</v>
      </c>
      <c r="D89" s="108">
        <v>2602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573</v>
      </c>
      <c r="D90" s="103">
        <f>SUM(D91:D93)</f>
        <v>573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143</v>
      </c>
      <c r="D91" s="108">
        <v>143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430</v>
      </c>
      <c r="D93" s="108">
        <v>430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454</v>
      </c>
      <c r="D94" s="108">
        <v>454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29</v>
      </c>
      <c r="D95" s="108">
        <v>29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15185</v>
      </c>
      <c r="D96" s="104">
        <f>D85+D80+D75+D71+D95</f>
        <v>15185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19941</v>
      </c>
      <c r="D97" s="104">
        <f>D96+D68+D66</f>
        <v>15185</v>
      </c>
      <c r="E97" s="104">
        <f>E96+E68+E66</f>
        <v>4756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877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425" t="s">
        <v>885</v>
      </c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.75">
      <c r="A112" s="349"/>
      <c r="B112" s="388"/>
      <c r="C112" s="169" t="s">
        <v>893</v>
      </c>
      <c r="D112" s="349"/>
      <c r="E112" s="349"/>
      <c r="F112" s="349"/>
    </row>
    <row r="113" spans="1:6" ht="12.75">
      <c r="A113" s="349"/>
      <c r="B113" s="388"/>
      <c r="C113" s="169" t="s">
        <v>866</v>
      </c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18" bottom="0.1" header="0.17" footer="0.1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workbookViewId="0" topLeftCell="A1">
      <selection activeCell="I31" sqref="I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"Параходство Българско речно плаване"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827183719</v>
      </c>
    </row>
    <row r="5" spans="1:9" ht="15">
      <c r="A5" s="501" t="s">
        <v>5</v>
      </c>
      <c r="B5" s="621" t="str">
        <f>'справка №1-БАЛАНС'!E5</f>
        <v>четвърто тримесечие 2013 г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167</v>
      </c>
      <c r="D19" s="98"/>
      <c r="E19" s="98"/>
      <c r="F19" s="98">
        <v>3</v>
      </c>
      <c r="G19" s="98">
        <v>5</v>
      </c>
      <c r="H19" s="98">
        <v>1</v>
      </c>
      <c r="I19" s="434">
        <f t="shared" si="0"/>
        <v>7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167</v>
      </c>
      <c r="D26" s="85">
        <f t="shared" si="2"/>
        <v>0</v>
      </c>
      <c r="E26" s="85">
        <f t="shared" si="2"/>
        <v>0</v>
      </c>
      <c r="F26" s="85">
        <f t="shared" si="2"/>
        <v>3</v>
      </c>
      <c r="G26" s="85">
        <f t="shared" si="2"/>
        <v>5</v>
      </c>
      <c r="H26" s="85">
        <f t="shared" si="2"/>
        <v>1</v>
      </c>
      <c r="I26" s="434">
        <f t="shared" si="0"/>
        <v>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886</v>
      </c>
      <c r="B30" s="623"/>
      <c r="C30" s="623"/>
      <c r="D30" s="459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1" customFormat="1" ht="12.75">
      <c r="A31" s="349"/>
      <c r="B31" s="388"/>
      <c r="C31" s="349"/>
      <c r="D31" s="523"/>
      <c r="E31" s="425" t="s">
        <v>887</v>
      </c>
      <c r="F31" s="523"/>
      <c r="G31" s="523"/>
      <c r="H31" s="523"/>
      <c r="I31" s="169" t="s">
        <v>892</v>
      </c>
    </row>
    <row r="32" spans="1:9" s="521" customFormat="1" ht="12.75">
      <c r="A32" s="349"/>
      <c r="B32" s="388"/>
      <c r="C32" s="349"/>
      <c r="D32" s="523"/>
      <c r="E32" s="523"/>
      <c r="F32" s="523"/>
      <c r="G32" s="523"/>
      <c r="H32" s="523"/>
      <c r="I32" s="169" t="s">
        <v>867</v>
      </c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zoomScale="75" zoomScaleNormal="75" workbookViewId="0" topLeftCell="A100">
      <selection activeCell="C154" sqref="C154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 t="s">
        <v>888</v>
      </c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"Параходство Българско речно плаване" АД</v>
      </c>
      <c r="C5" s="627"/>
      <c r="D5" s="627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822</v>
      </c>
      <c r="B6" s="628" t="str">
        <f>'справка №1-БАЛАНС'!E5</f>
        <v>четвърто тримесечие 2013 г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873</v>
      </c>
      <c r="B12" s="37"/>
      <c r="C12" s="441">
        <v>1608</v>
      </c>
      <c r="D12" s="441">
        <v>94</v>
      </c>
      <c r="E12" s="441"/>
      <c r="F12" s="443">
        <f>C12-E12</f>
        <v>1608</v>
      </c>
    </row>
    <row r="13" spans="1:6" ht="12.75">
      <c r="A13" s="36" t="s">
        <v>874</v>
      </c>
      <c r="B13" s="37"/>
      <c r="C13" s="441">
        <v>55</v>
      </c>
      <c r="D13" s="441">
        <v>55</v>
      </c>
      <c r="E13" s="441"/>
      <c r="F13" s="443">
        <f aca="true" t="shared" si="0" ref="F13:F26">C13-E13</f>
        <v>55</v>
      </c>
    </row>
    <row r="14" spans="1:6" ht="12.75">
      <c r="A14" s="36" t="s">
        <v>875</v>
      </c>
      <c r="B14" s="37"/>
      <c r="C14" s="441">
        <v>200</v>
      </c>
      <c r="D14" s="441">
        <v>100</v>
      </c>
      <c r="E14" s="441"/>
      <c r="F14" s="443">
        <f t="shared" si="0"/>
        <v>200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830</v>
      </c>
      <c r="C27" s="429">
        <f>SUM(C12:C26)</f>
        <v>1863</v>
      </c>
      <c r="D27" s="429"/>
      <c r="E27" s="429">
        <f>SUM(E12:E26)</f>
        <v>0</v>
      </c>
      <c r="F27" s="442">
        <f>SUM(F12:F26)</f>
        <v>1863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869</v>
      </c>
      <c r="B29" s="40"/>
      <c r="C29" s="441"/>
      <c r="D29" s="441">
        <v>50</v>
      </c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868</v>
      </c>
      <c r="B46" s="40"/>
      <c r="C46" s="441">
        <v>519</v>
      </c>
      <c r="D46" s="441">
        <v>41</v>
      </c>
      <c r="E46" s="441"/>
      <c r="F46" s="443">
        <f>C46-E46</f>
        <v>519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834</v>
      </c>
      <c r="C61" s="429">
        <f>SUM(C46:C60)</f>
        <v>519</v>
      </c>
      <c r="D61" s="429"/>
      <c r="E61" s="429">
        <f>SUM(E46:E60)</f>
        <v>0</v>
      </c>
      <c r="F61" s="442">
        <f>SUM(F46:F60)</f>
        <v>519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2382</v>
      </c>
      <c r="D79" s="429"/>
      <c r="E79" s="429">
        <f>E78+E61+E44+E27</f>
        <v>0</v>
      </c>
      <c r="F79" s="442">
        <f>F78+F61+F44+F27</f>
        <v>2382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870</v>
      </c>
      <c r="B82" s="40"/>
      <c r="C82" s="441">
        <v>12</v>
      </c>
      <c r="D82" s="441">
        <v>100</v>
      </c>
      <c r="E82" s="441"/>
      <c r="F82" s="443">
        <f>C82-E82</f>
        <v>12</v>
      </c>
    </row>
    <row r="83" spans="1:6" ht="12.75">
      <c r="A83" s="36" t="s">
        <v>871</v>
      </c>
      <c r="B83" s="40"/>
      <c r="C83" s="441"/>
      <c r="D83" s="441">
        <v>100</v>
      </c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841</v>
      </c>
      <c r="C97" s="429">
        <f>SUM(C82:C96)</f>
        <v>12</v>
      </c>
      <c r="D97" s="429"/>
      <c r="E97" s="429">
        <f>SUM(E82:E96)</f>
        <v>0</v>
      </c>
      <c r="F97" s="442">
        <f>SUM(F82:F96)</f>
        <v>12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872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29</v>
      </c>
      <c r="D149" s="429"/>
      <c r="E149" s="429">
        <f>E148+E131+E114+E97</f>
        <v>0</v>
      </c>
      <c r="F149" s="442">
        <f>F148+F131+F114+F97</f>
        <v>29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29" t="s">
        <v>847</v>
      </c>
      <c r="D151" s="629"/>
      <c r="E151" s="629"/>
      <c r="F151" s="629"/>
    </row>
    <row r="152" spans="1:6" ht="12.75">
      <c r="A152" s="517"/>
      <c r="B152" s="518"/>
      <c r="C152" s="425" t="s">
        <v>889</v>
      </c>
      <c r="D152" s="517"/>
      <c r="E152" s="517"/>
      <c r="F152" s="517"/>
    </row>
    <row r="153" spans="1:6" ht="12.75">
      <c r="A153" s="517"/>
      <c r="B153" s="518"/>
      <c r="C153" s="629" t="s">
        <v>855</v>
      </c>
      <c r="D153" s="629"/>
      <c r="E153" s="629"/>
      <c r="F153" s="629"/>
    </row>
    <row r="154" spans="3:5" ht="12.75" customHeight="1">
      <c r="C154" s="169" t="s">
        <v>890</v>
      </c>
      <c r="E154" s="517"/>
    </row>
    <row r="155" ht="12.75">
      <c r="C155" s="169" t="s">
        <v>891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12:F26 C99:F113 C116:F130 C82:F9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2014-01-28T14:33:16Z</cp:lastPrinted>
  <dcterms:created xsi:type="dcterms:W3CDTF">2000-06-29T12:02:40Z</dcterms:created>
  <dcterms:modified xsi:type="dcterms:W3CDTF">2014-01-29T08:57:50Z</dcterms:modified>
  <cp:category/>
  <cp:version/>
  <cp:contentType/>
  <cp:contentStatus/>
</cp:coreProperties>
</file>