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<sst xmlns="http://schemas.openxmlformats.org/spreadsheetml/2006/main" count="1069" uniqueCount="871">
  <si>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</si>
  <si>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</si>
  <si>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</si>
  <si>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</si>
  <si>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</si>
  <si>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</si>
  <si>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</si>
  <si>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</si>
  <si>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</si>
  <si>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</si>
  <si>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</si>
  <si>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</si>
  <si>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</si>
  <si>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</si>
  <si>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</si>
  <si>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</si>
  <si>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</si>
  <si>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</si>
  <si>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</si>
  <si>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</si>
  <si>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</si>
  <si>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</si>
  <si>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</si>
  <si>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</si>
  <si>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</si>
  <si>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</si>
  <si>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</si>
  <si>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</si>
  <si>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</si>
  <si>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</si>
  <si>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</si>
  <si>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</si>
  <si>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</si>
  <si>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</si>
  <si>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</si>
  <si>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</si>
  <si>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</si>
  <si>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</si>
  <si>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</si>
  <si>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</si>
  <si>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</si>
  <si>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</si>
  <si>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</si>
  <si>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</si>
  <si>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</si>
  <si>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</si>
  <si>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</si>
  <si>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</si>
  <si>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</si>
  <si>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</si>
  <si>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</si>
  <si>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</si>
  <si>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</si>
  <si>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</si>
  <si>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</si>
  <si>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</si>
  <si>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</si>
  <si>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</si>
  <si>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</si>
  <si>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</si>
  <si>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</si>
  <si>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</si>
  <si>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</si>
  <si>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</si>
  <si>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</si>
  <si>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</si>
  <si>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</si>
  <si>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</si>
  <si>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</si>
  <si>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</si>
  <si>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</si>
  <si>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</si>
  <si>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</si>
  <si>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</si>
  <si>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</si>
  <si>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</si>
  <si>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</si>
  <si>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</si>
  <si>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</si>
  <si>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</si>
  <si>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</si>
  <si>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</si>
  <si>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</si>
  <si>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</si>
  <si>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</si>
  <si>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</si>
  <si>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</si>
  <si>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</si>
  <si>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</si>
  <si>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</si>
  <si>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</si>
  <si>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</si>
  <si>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</si>
  <si>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</si>
  <si>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</si>
  <si>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</si>
  <si>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</si>
  <si>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</si>
  <si>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</si>
  <si>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</si>
  <si>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</si>
  <si>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</si>
  <si>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</si>
  <si>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</si>
  <si>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</si>
  <si>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</si>
  <si>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</si>
  <si>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</si>
  <si>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</si>
  <si>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</si>
  <si>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</si>
  <si>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</si>
  <si>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</si>
  <si>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</si>
  <si>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</si>
  <si>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</si>
  <si>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</si>
  <si>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</si>
  <si>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</si>
  <si>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</si>
  <si>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</si>
  <si>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</si>
  <si>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</si>
  <si>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</si>
  <si>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</si>
  <si>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</si>
  <si>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</si>
  <si>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</si>
  <si>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</si>
  <si>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</si>
  <si>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</si>
  <si>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</si>
  <si>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</si>
  <si>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</si>
  <si>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</si>
  <si>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</si>
  <si>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</si>
  <si>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</si>
  <si>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</si>
  <si>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</si>
  <si>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</si>
  <si>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</si>
  <si>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</si>
  <si>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</si>
  <si>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</si>
  <si>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</si>
  <si>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</si>
  <si>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</si>
  <si>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</si>
  <si>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</si>
  <si>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</si>
  <si>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</si>
  <si>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</si>
  <si>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</si>
  <si>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</si>
  <si>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</si>
  <si>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</si>
  <si>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</si>
  <si>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</si>
  <si>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</si>
  <si>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</si>
  <si>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</si>
  <si>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</si>
  <si>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</si>
  <si>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</si>
  <si>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</si>
  <si>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</si>
  <si>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</si>
  <si>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</si>
  <si>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</si>
  <si>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</si>
  <si>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</si>
  <si>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</si>
  <si>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</si>
  <si>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</si>
  <si>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</si>
  <si>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</si>
  <si>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</si>
  <si>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</si>
  <si>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</si>
  <si>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</si>
  <si>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</si>
  <si>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</si>
  <si>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</si>
  <si>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</si>
  <si>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</si>
  <si>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</si>
  <si>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</si>
  <si>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</si>
  <si>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</si>
  <si>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</si>
  <si>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</si>
  <si>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</si>
  <si>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</si>
  <si>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</si>
  <si>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</si>
  <si>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</si>
  <si>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</si>
  <si>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</si>
  <si>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</si>
  <si>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</si>
  <si>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</si>
  <si>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</si>
  <si>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</si>
  <si>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</si>
  <si>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</si>
  <si>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</si>
  <si>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</si>
  <si>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</si>
  <si>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</si>
  <si>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</si>
  <si>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</si>
  <si>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</si>
  <si>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</si>
  <si>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</si>
  <si>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</si>
  <si>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</si>
  <si>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</si>
  <si>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</si>
  <si>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</si>
  <si>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</si>
  <si>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</si>
  <si>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</si>
  <si>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</si>
  <si>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</si>
  <si>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</si>
  <si>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</si>
  <si>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</si>
  <si>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</si>
  <si>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</si>
  <si>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</si>
  <si>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</si>
  <si>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</si>
  <si>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</si>
  <si>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</si>
  <si>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</si>
  <si>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</si>
  <si>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</si>
  <si>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</si>
  <si>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</si>
  <si>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</si>
  <si>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</si>
  <si>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</si>
  <si>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</si>
  <si>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</si>
  <si>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</si>
  <si>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</si>
  <si>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</si>
  <si>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</si>
  <si>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</si>
  <si>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</si>
  <si>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</si>
  <si>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</si>
  <si>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</si>
  <si>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</si>
  <si>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</si>
  <si>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</si>
  <si>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</si>
  <si>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</si>
  <si>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</si>
  <si>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</si>
  <si>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</si>
  <si>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</si>
  <si>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</si>
  <si>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</si>
  <si>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</si>
  <si>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</si>
  <si>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</si>
  <si>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</si>
  <si>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</si>
  <si>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</si>
  <si>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</si>
  <si>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</si>
  <si>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</si>
  <si>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</si>
  <si>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</si>
  <si>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</si>
  <si>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</si>
  <si>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</si>
  <si>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</si>
  <si>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</si>
  <si>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</si>
  <si>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</si>
  <si>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</si>
  <si>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</si>
  <si>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</si>
  <si>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</si>
  <si>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</si>
  <si>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</si>
  <si>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</si>
  <si>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</si>
  <si>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</si>
  <si>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</si>
  <si>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</si>
  <si>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</si>
  <si>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</si>
  <si>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</si>
  <si>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</si>
  <si>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</si>
  <si>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</si>
  <si>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</si>
  <si>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</si>
  <si>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</si>
  <si>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</si>
  <si>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</si>
  <si>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</si>
  <si>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</si>
  <si>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</si>
  <si>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</si>
  <si>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</si>
  <si>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</si>
  <si>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</si>
  <si>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</si>
  <si>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</si>
  <si>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</si>
  <si>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</si>
  <si>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</si>
  <si>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</si>
  <si>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</si>
  <si>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</si>
  <si>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</si>
  <si>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</si>
  <si>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</si>
  <si>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</si>
  <si>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</si>
  <si>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</si>
  <si>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</si>
  <si>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</si>
  <si>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</si>
  <si>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</si>
  <si>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</si>
  <si>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</si>
  <si>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</si>
  <si>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</si>
  <si>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</si>
  <si>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</si>
  <si>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</si>
  <si>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</si>
  <si>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</si>
  <si>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</si>
  <si>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</si>
  <si>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</si>
  <si>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</si>
  <si>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</si>
  <si>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</si>
  <si>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</si>
  <si>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</si>
  <si>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</si>
  <si>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</si>
  <si>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</si>
  <si>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</si>
  <si>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</si>
  <si>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</si>
  <si>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</si>
  <si>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</si>
  <si>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</si>
  <si>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</si>
  <si>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</si>
  <si>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</si>
  <si>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</si>
  <si>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</si>
  <si>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</si>
  <si>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</si>
  <si>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</si>
  <si>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</si>
  <si>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</si>
  <si>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</si>
  <si>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</si>
  <si>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</si>
  <si>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</si>
  <si>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</si>
  <si>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</si>
  <si>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</si>
  <si>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</si>
  <si>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</si>
  <si>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</si>
  <si>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</si>
  <si>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</si>
  <si>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</si>
  <si>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</si>
  <si>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</si>
  <si>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</si>
  <si>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</si>
  <si>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</si>
  <si>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</si>
  <si>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</si>
  <si>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</si>
  <si>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</si>
  <si>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</si>
  <si>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</si>
  <si>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</si>
  <si>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</si>
  <si>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</si>
  <si>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</si>
  <si>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</si>
  <si>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</si>
  <si>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</si>
  <si>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</si>
  <si>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</si>
  <si>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</si>
  <si>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</si>
  <si>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</si>
  <si>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</si>
  <si>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</si>
  <si>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</si>
  <si>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</si>
  <si>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</si>
  <si>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</si>
  <si>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</si>
  <si>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</si>
  <si>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</si>
  <si>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</si>
  <si>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</si>
  <si>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</si>
  <si>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</si>
  <si>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</si>
  <si>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</si>
  <si>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</si>
  <si>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</si>
  <si>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</si>
  <si>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</si>
  <si>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</si>
  <si>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</si>
  <si>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</si>
  <si>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</si>
  <si>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</si>
  <si>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</si>
  <si>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</si>
  <si>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</si>
  <si>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</si>
  <si>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</si>
  <si>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</si>
  <si>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</si>
  <si>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</si>
  <si>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</si>
  <si>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</si>
  <si>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</si>
  <si>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</si>
  <si>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</si>
  <si>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</si>
  <si>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</si>
  <si>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</si>
  <si>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</si>
  <si>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</si>
  <si>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</si>
  <si>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</si>
  <si>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</si>
  <si>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</si>
  <si>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</si>
  <si>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</si>
  <si>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</si>
  <si>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</si>
  <si>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</si>
  <si>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</si>
  <si>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</si>
  <si>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</si>
  <si>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</si>
  <si>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</si>
  <si>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</si>
  <si>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</si>
  <si>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</si>
  <si>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</si>
  <si>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</si>
  <si>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</si>
  <si>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</si>
  <si>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</si>
  <si>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</si>
  <si>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</si>
  <si>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</si>
  <si>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</si>
  <si>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</si>
  <si>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</si>
  <si>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</si>
  <si>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</si>
  <si>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</si>
  <si>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</si>
  <si>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</si>
  <si>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</si>
  <si>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</si>
  <si>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</si>
  <si>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</si>
  <si>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</si>
  <si>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</si>
  <si>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</si>
  <si>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</si>
  <si>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</si>
  <si>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</si>
  <si>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</si>
  <si>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</si>
  <si>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</si>
  <si>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</si>
  <si>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</si>
  <si>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</si>
  <si>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</si>
  <si>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</si>
  <si>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</si>
  <si>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</si>
  <si>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</si>
  <si>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</si>
  <si>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</si>
  <si>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</si>
  <si>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</si>
  <si>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</si>
  <si>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</si>
  <si>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</si>
  <si>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</si>
  <si>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</si>
  <si>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</si>
  <si>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</si>
  <si>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</si>
  <si>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</si>
  <si>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</si>
  <si>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</si>
  <si>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</si>
  <si>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</si>
  <si>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</si>
  <si>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</si>
  <si>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</si>
  <si>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</si>
  <si>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</si>
  <si>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</si>
  <si>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</si>
  <si>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</si>
  <si>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</si>
  <si>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</si>
  <si>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</si>
  <si>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</si>
  <si>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</si>
  <si>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</si>
  <si>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</si>
  <si>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</si>
  <si>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</si>
  <si>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</si>
  <si>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</si>
  <si>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</si>
  <si>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</si>
  <si>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</si>
  <si>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</si>
  <si>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</si>
  <si>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</si>
  <si>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</si>
  <si>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</si>
  <si>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</si>
  <si>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</si>
  <si>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</si>
  <si>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</si>
  <si>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</si>
  <si>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</si>
  <si>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</si>
  <si>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</si>
  <si>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</si>
  <si>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</si>
  <si>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</si>
  <si>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</si>
  <si>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</si>
  <si>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</si>
  <si>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</si>
  <si>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</si>
  <si>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</si>
  <si>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</si>
  <si>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</si>
  <si>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</si>
  <si>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</si>
  <si>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</si>
  <si>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</si>
  <si>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</si>
  <si>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</si>
  <si>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</si>
  <si>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</si>
  <si>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</si>
  <si>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</si>
  <si>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</si>
  <si>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</si>
  <si>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</si>
  <si>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</si>
  <si>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</si>
  <si>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</si>
  <si>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</si>
  <si>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</si>
  <si>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</si>
  <si>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</si>
  <si>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</si>
  <si>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</si>
  <si>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</si>
  <si>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</si>
  <si>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</si>
  <si>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</si>
  <si>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</si>
  <si>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</si>
  <si>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</si>
  <si>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</si>
  <si>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</si>
  <si>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</si>
  <si>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</si>
  <si>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</si>
  <si>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</si>
  <si>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</si>
  <si>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</si>
  <si>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</si>
  <si>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</si>
  <si>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</si>
  <si>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</si>
  <si>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</si>
  <si>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</si>
  <si>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</si>
  <si>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</si>
  <si>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</si>
  <si>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</si>
  <si>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</si>
  <si>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</si>
  <si>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</si>
  <si>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</si>
  <si>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</si>
  <si>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</si>
  <si>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</si>
  <si>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</si>
  <si>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</si>
  <si>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</si>
  <si>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</si>
  <si>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</si>
  <si>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</si>
  <si>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</si>
  <si>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</si>
  <si>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</si>
  <si>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</si>
  <si>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</si>
  <si>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</si>
  <si>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</si>
  <si>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</si>
  <si>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</si>
  <si>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</si>
  <si>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</si>
  <si>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</si>
  <si>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</si>
  <si>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</si>
  <si>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</si>
  <si>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</si>
  <si>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</si>
  <si>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</si>
  <si>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</si>
  <si>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</si>
  <si>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</si>
  <si>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</si>
  <si>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</si>
  <si>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</si>
  <si>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</si>
  <si>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</si>
  <si>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</si>
  <si>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</si>
  <si>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</si>
  <si>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</si>
  <si>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</si>
  <si>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</si>
  <si>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</si>
  <si>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</si>
  <si>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</si>
  <si>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</si>
  <si>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</si>
  <si>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</si>
  <si>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</si>
  <si>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</si>
  <si>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</si>
  <si>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</si>
  <si>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</si>
  <si>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</si>
  <si>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</si>
  <si>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</si>
  <si>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</si>
  <si>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</si>
  <si>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</si>
  <si>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</si>
  <si>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</si>
  <si>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</si>
  <si>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</si>
  <si>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</si>
  <si>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</si>
  <si>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</si>
  <si>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</si>
  <si>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</si>
  <si>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</si>
  <si>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</si>
  <si>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</si>
  <si>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</si>
  <si>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</si>
  <si>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</si>
  <si>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</si>
  <si>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</si>
  <si>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</si>
  <si>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</si>
  <si>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</si>
  <si>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</si>
  <si>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</si>
  <si>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</si>
  <si>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</si>
  <si>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</si>
  <si>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</si>
  <si>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</si>
  <si>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</si>
  <si>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</si>
  <si>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</si>
  <si>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</si>
  <si>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</si>
  <si>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</si>
  <si>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</si>
  <si>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</si>
  <si>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</si>
  <si>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</si>
  <si>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</si>
  <si>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</si>
  <si>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</si>
  <si>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</si>
  <si>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</si>
  <si>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</si>
  <si>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</si>
  <si>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</si>
  <si>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</si>
  <si>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</si>
  <si>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</si>
  <si>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</si>
  <si>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</si>
  <si>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</si>
  <si>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</si>
  <si>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</si>
  <si>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</si>
  <si>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</si>
  <si>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</si>
  <si>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</si>
  <si>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</si>
  <si>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</si>
  <si>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</si>
  <si>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</si>
  <si>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</si>
  <si>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</si>
  <si>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</si>
  <si>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</si>
  <si>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</si>
  <si>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</si>
  <si>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</si>
  <si>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</si>
  <si>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</si>
  <si>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</si>
  <si>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</si>
  <si>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</si>
  <si>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</si>
  <si>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</si>
  <si>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</si>
  <si>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</si>
  <si>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</si>
  <si>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</si>
  <si>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</si>
  <si>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</si>
  <si>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</si>
  <si>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</si>
  <si>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</si>
  <si>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</si>
  <si>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</si>
  <si>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</si>
  <si>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</si>
  <si>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</si>
  <si>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</si>
  <si>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</si>
  <si>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</si>
  <si>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</si>
  <si>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</si>
  <si>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</si>
  <si>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</si>
  <si>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</si>
  <si>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</si>
  <si>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</si>
  <si>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</si>
  <si>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</si>
  <si>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</si>
  <si>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</si>
  <si>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</si>
  <si>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</si>
  <si>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</si>
  <si>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</si>
  <si>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</si>
  <si>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</si>
  <si>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</si>
  <si>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</si>
  <si>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</si>
  <si>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</si>
  <si>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</si>
  <si>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</si>
  <si>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</si>
  <si>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</si>
  <si>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</si>
  <si>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</si>
  <si>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</si>
  <si>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</si>
  <si>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</si>
  <si>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</si>
  <si>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</si>
  <si>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</si>
  <si>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</si>
  <si>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</si>
  <si>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</si>
  <si>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</si>
  <si>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</si>
  <si>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</si>
  <si>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</si>
  <si>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</si>
  <si>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</si>
  <si>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</si>
  <si>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</si>
  <si>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</si>
  <si>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</si>
  <si>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</si>
  <si>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</si>
  <si>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</si>
  <si>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</si>
  <si>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</si>
  <si>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</si>
  <si>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</si>
  <si>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</si>
  <si>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</si>
  <si>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</si>
  <si>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</si>
  <si>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</si>
  <si>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</si>
  <si>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</si>
  <si>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</si>
  <si>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</si>
  <si>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</si>
  <si>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</si>
  <si>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</si>
  <si>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</si>
  <si>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</si>
  <si>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</si>
  <si>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</si>
  <si>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</si>
  <si>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</si>
  <si>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</si>
  <si>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</si>
  <si>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</si>
  <si>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</si>
  <si>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</si>
  <si>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</si>
  <si>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</si>
  <si>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</si>
  <si>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</si>
  <si>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</si>
  <si>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</si>
  <si>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</si>
  <si>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</si>
  <si>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</si>
  <si>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</si>
  <si>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</si>
  <si>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</si>
  <si>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</si>
  <si>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</si>
  <si>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</si>
  <si>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</si>
  <si>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</si>
  <si>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</si>
  <si>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 "Параходство Българско речно плаване" АД</t>
  </si>
  <si>
    <t>консолидиран</t>
  </si>
  <si>
    <t xml:space="preserve">Дата на съставяне: 24.02.2009 г. </t>
  </si>
  <si>
    <t>/Г. Петрова/</t>
  </si>
  <si>
    <t>/инж. Д. Кочанов/</t>
  </si>
  <si>
    <t>24.02.2009 г.</t>
  </si>
  <si>
    <t xml:space="preserve">Дата на съставяне: 24.02.2009 г.                                       </t>
  </si>
  <si>
    <t xml:space="preserve">Дата  на съставяне: 24.02.2009 г.                                                                                                                                </t>
  </si>
  <si>
    <t xml:space="preserve"> Ръководител:</t>
  </si>
  <si>
    <t xml:space="preserve">Дата на съставяне: 24.02.2009 г.                      </t>
  </si>
  <si>
    <t xml:space="preserve">Съставител:            </t>
  </si>
  <si>
    <t>Дата на съставяне: 24.02.2009 г.</t>
  </si>
  <si>
    <t>Съставител: /Г. Петрова/</t>
  </si>
  <si>
    <t>Ръководител: /инж. Д. Кочанов/</t>
  </si>
  <si>
    <t>1. ИНТЕРЛИХТЕР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</si>
</sst>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1114</v>
      </c>
    </row>
    <row r="5" spans="1:8" ht="15">
      <c r="A5" s="204" t="s">
        <v>5</v>
      </c>
      <c r="B5" s="268"/>
      <c r="C5" s="268"/>
      <c r="D5" s="268"/>
      <c r="E5" s="596">
        <v>39813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15365</v>
      </c>
      <c r="D11" s="205">
        <v>15365</v>
      </c>
      <c r="E11" s="293" t="s">
        <v>22</v>
      </c>
      <c r="F11" s="298" t="s">
        <v>23</v>
      </c>
      <c r="G11" s="206">
        <v>28959</v>
      </c>
      <c r="H11" s="206">
        <v>28959</v>
      </c>
    </row>
    <row r="12" spans="1:8" ht="15">
      <c r="A12" s="291" t="s">
        <v>24</v>
      </c>
      <c r="B12" s="297" t="s">
        <v>25</v>
      </c>
      <c r="C12" s="205">
        <v>4248</v>
      </c>
      <c r="D12" s="205">
        <v>4405</v>
      </c>
      <c r="E12" s="293" t="s">
        <v>26</v>
      </c>
      <c r="F12" s="298" t="s">
        <v>27</v>
      </c>
      <c r="G12" s="207">
        <v>28959</v>
      </c>
      <c r="H12" s="207">
        <v>28959</v>
      </c>
    </row>
    <row r="13" spans="1:8" ht="15">
      <c r="A13" s="291" t="s">
        <v>28</v>
      </c>
      <c r="B13" s="297" t="s">
        <v>29</v>
      </c>
      <c r="C13" s="205">
        <v>3514</v>
      </c>
      <c r="D13" s="205">
        <v>2585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4084</v>
      </c>
      <c r="D14" s="205">
        <v>4467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16963</v>
      </c>
      <c r="D15" s="205">
        <v>14019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102</v>
      </c>
      <c r="D16" s="205">
        <v>157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11683</v>
      </c>
      <c r="D17" s="205">
        <v>2188</v>
      </c>
      <c r="E17" s="299" t="s">
        <v>46</v>
      </c>
      <c r="F17" s="301" t="s">
        <v>47</v>
      </c>
      <c r="G17" s="208">
        <f>G11+G14+G15+G16</f>
        <v>28959</v>
      </c>
      <c r="H17" s="208">
        <f>H11+H14+H15+H16</f>
        <v>28959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55959</v>
      </c>
      <c r="D19" s="209">
        <f>SUM(D11:D18)</f>
        <v>43186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8363</v>
      </c>
      <c r="H21" s="210">
        <f>SUM(H22:H24)</f>
        <v>4834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3533</v>
      </c>
      <c r="H22" s="206">
        <v>90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88</v>
      </c>
      <c r="D24" s="205">
        <v>6</v>
      </c>
      <c r="E24" s="293" t="s">
        <v>72</v>
      </c>
      <c r="F24" s="298" t="s">
        <v>73</v>
      </c>
      <c r="G24" s="206">
        <v>4830</v>
      </c>
      <c r="H24" s="206">
        <v>4744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8363</v>
      </c>
      <c r="H25" s="208">
        <f>H19+H20+H21</f>
        <v>4834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88</v>
      </c>
      <c r="D27" s="209">
        <f>SUM(D23:D26)</f>
        <v>6</v>
      </c>
      <c r="E27" s="309" t="s">
        <v>83</v>
      </c>
      <c r="F27" s="298" t="s">
        <v>84</v>
      </c>
      <c r="G27" s="208">
        <f>SUM(G28:G30)</f>
        <v>1338</v>
      </c>
      <c r="H27" s="208">
        <f>SUM(H28:H30)</f>
        <v>650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1338</v>
      </c>
      <c r="H28" s="206">
        <v>650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6196</v>
      </c>
      <c r="H31" s="206">
        <v>4217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7534</v>
      </c>
      <c r="H33" s="208">
        <f>H27+H31+H32</f>
        <v>4867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17</v>
      </c>
      <c r="D34" s="209">
        <f>SUM(D35:D38)</f>
        <v>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44856</v>
      </c>
      <c r="H36" s="208">
        <f>H25+H17+H33</f>
        <v>38660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17</v>
      </c>
      <c r="D38" s="205">
        <v>17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2806</v>
      </c>
      <c r="H39" s="212">
        <v>1518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2888</v>
      </c>
      <c r="H43" s="206">
        <v>2898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958</v>
      </c>
      <c r="H44" s="206">
        <v>1699</v>
      </c>
    </row>
    <row r="45" spans="1:15" ht="15">
      <c r="A45" s="291" t="s">
        <v>136</v>
      </c>
      <c r="B45" s="305" t="s">
        <v>137</v>
      </c>
      <c r="C45" s="209">
        <f>C34+C39+C44</f>
        <v>17</v>
      </c>
      <c r="D45" s="209">
        <f>D34+D39+D44</f>
        <v>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514</v>
      </c>
      <c r="H48" s="206">
        <v>490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4360</v>
      </c>
      <c r="H49" s="208">
        <f>SUM(H43:H48)</f>
        <v>5087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1168</v>
      </c>
      <c r="H53" s="206">
        <v>1168</v>
      </c>
    </row>
    <row r="54" spans="1:8" ht="15">
      <c r="A54" s="291" t="s">
        <v>166</v>
      </c>
      <c r="B54" s="305" t="s">
        <v>167</v>
      </c>
      <c r="C54" s="205">
        <v>111</v>
      </c>
      <c r="D54" s="205">
        <v>110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56175</v>
      </c>
      <c r="D55" s="209">
        <f>D19+D20+D21+D27+D32+D45+D51+D53+D54</f>
        <v>43319</v>
      </c>
      <c r="E55" s="293" t="s">
        <v>172</v>
      </c>
      <c r="F55" s="317" t="s">
        <v>173</v>
      </c>
      <c r="G55" s="208">
        <f>G49+G51+G52+G53+G54</f>
        <v>5528</v>
      </c>
      <c r="H55" s="208">
        <f>H49+H51+H52+H53+H54</f>
        <v>6255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2004</v>
      </c>
      <c r="D58" s="205">
        <v>1829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60</v>
      </c>
      <c r="D59" s="205">
        <v>31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29</v>
      </c>
      <c r="D60" s="205"/>
      <c r="E60" s="293" t="s">
        <v>185</v>
      </c>
      <c r="F60" s="298" t="s">
        <v>186</v>
      </c>
      <c r="G60" s="206">
        <v>754</v>
      </c>
      <c r="H60" s="206">
        <v>754</v>
      </c>
    </row>
    <row r="61" spans="1:18" ht="15">
      <c r="A61" s="291" t="s">
        <v>187</v>
      </c>
      <c r="B61" s="300" t="s">
        <v>188</v>
      </c>
      <c r="C61" s="205">
        <v>404</v>
      </c>
      <c r="D61" s="205">
        <v>246</v>
      </c>
      <c r="E61" s="299" t="s">
        <v>189</v>
      </c>
      <c r="F61" s="328" t="s">
        <v>190</v>
      </c>
      <c r="G61" s="208">
        <f>SUM(G62:G68)</f>
        <v>15521</v>
      </c>
      <c r="H61" s="208">
        <f>SUM(H62:H68)</f>
        <v>5215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9925</v>
      </c>
      <c r="H62" s="206">
        <v>690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2497</v>
      </c>
      <c r="D64" s="209">
        <f>SUM(D58:D63)</f>
        <v>2106</v>
      </c>
      <c r="E64" s="293" t="s">
        <v>200</v>
      </c>
      <c r="F64" s="298" t="s">
        <v>201</v>
      </c>
      <c r="G64" s="206">
        <v>3198</v>
      </c>
      <c r="H64" s="206">
        <v>2326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189</v>
      </c>
      <c r="H65" s="206">
        <v>330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1432</v>
      </c>
      <c r="H66" s="206">
        <v>1108</v>
      </c>
    </row>
    <row r="67" spans="1:8" ht="15">
      <c r="A67" s="291" t="s">
        <v>207</v>
      </c>
      <c r="B67" s="297" t="s">
        <v>208</v>
      </c>
      <c r="C67" s="205">
        <v>819</v>
      </c>
      <c r="D67" s="205">
        <v>283</v>
      </c>
      <c r="E67" s="293" t="s">
        <v>209</v>
      </c>
      <c r="F67" s="298" t="s">
        <v>210</v>
      </c>
      <c r="G67" s="206">
        <v>465</v>
      </c>
      <c r="H67" s="206">
        <v>379</v>
      </c>
    </row>
    <row r="68" spans="1:8" ht="15">
      <c r="A68" s="291" t="s">
        <v>211</v>
      </c>
      <c r="B68" s="297" t="s">
        <v>212</v>
      </c>
      <c r="C68" s="205">
        <v>4194</v>
      </c>
      <c r="D68" s="205">
        <v>2764</v>
      </c>
      <c r="E68" s="293" t="s">
        <v>213</v>
      </c>
      <c r="F68" s="298" t="s">
        <v>214</v>
      </c>
      <c r="G68" s="206">
        <v>312</v>
      </c>
      <c r="H68" s="206">
        <v>382</v>
      </c>
    </row>
    <row r="69" spans="1:8" ht="15">
      <c r="A69" s="291" t="s">
        <v>215</v>
      </c>
      <c r="B69" s="297" t="s">
        <v>216</v>
      </c>
      <c r="C69" s="205">
        <v>1703</v>
      </c>
      <c r="D69" s="205">
        <v>1606</v>
      </c>
      <c r="E69" s="307" t="s">
        <v>78</v>
      </c>
      <c r="F69" s="298" t="s">
        <v>217</v>
      </c>
      <c r="G69" s="206">
        <v>108</v>
      </c>
      <c r="H69" s="206">
        <v>136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16</v>
      </c>
      <c r="H70" s="206">
        <v>100</v>
      </c>
    </row>
    <row r="71" spans="1:18" ht="15">
      <c r="A71" s="291" t="s">
        <v>222</v>
      </c>
      <c r="B71" s="297" t="s">
        <v>223</v>
      </c>
      <c r="C71" s="205">
        <v>163</v>
      </c>
      <c r="D71" s="205">
        <v>336</v>
      </c>
      <c r="E71" s="309" t="s">
        <v>46</v>
      </c>
      <c r="F71" s="329" t="s">
        <v>224</v>
      </c>
      <c r="G71" s="215">
        <f>G59+G60+G61+G69+G70</f>
        <v>16399</v>
      </c>
      <c r="H71" s="215">
        <f>H59+H60+H61+H69+H70</f>
        <v>6205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135</v>
      </c>
      <c r="D72" s="205">
        <v>137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254</v>
      </c>
      <c r="D74" s="205">
        <v>174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7268</v>
      </c>
      <c r="D75" s="209">
        <f>SUM(D67:D74)</f>
        <v>5300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16399</v>
      </c>
      <c r="H79" s="216">
        <f>H71+H74+H75+H76</f>
        <v>6205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>
        <v>9</v>
      </c>
      <c r="D82" s="205">
        <v>47</v>
      </c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9</v>
      </c>
      <c r="D84" s="209">
        <f>D83+D82+D78</f>
        <v>47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204</v>
      </c>
      <c r="D87" s="205">
        <v>201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3436</v>
      </c>
      <c r="D88" s="205">
        <v>1665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3640</v>
      </c>
      <c r="D91" s="209">
        <f>SUM(D87:D90)</f>
        <v>1866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13414</v>
      </c>
      <c r="D93" s="209">
        <f>D64+D75+D84+D91+D92</f>
        <v>9319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69589</v>
      </c>
      <c r="D94" s="218">
        <f>D93+D55</f>
        <v>52638</v>
      </c>
      <c r="E94" s="558" t="s">
        <v>270</v>
      </c>
      <c r="F94" s="345" t="s">
        <v>271</v>
      </c>
      <c r="G94" s="219">
        <f>G36+G39+G55+G79</f>
        <v>69589</v>
      </c>
      <c r="H94" s="219">
        <f>H36+H39+H55+H79</f>
        <v>52638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858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859</v>
      </c>
      <c r="E99" s="78"/>
      <c r="F99" s="224"/>
      <c r="G99" s="225"/>
      <c r="H99" s="226"/>
    </row>
    <row r="100" spans="1:5" ht="15">
      <c r="A100" s="227"/>
      <c r="B100" s="227"/>
      <c r="C100" s="601" t="s">
        <v>779</v>
      </c>
      <c r="D100" s="602"/>
      <c r="E100" s="602"/>
    </row>
    <row r="101" ht="25.5">
      <c r="D101" s="223" t="s">
        <v>860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75" zoomScaleNormal="75" workbookViewId="0" topLeftCell="A1">
      <selection activeCell="E4" sqref="E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 "Параходство Българско речно плаване" АД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>
        <f>'справка №1-БАЛАНС'!H4</f>
        <v>1114</v>
      </c>
    </row>
    <row r="4" spans="1:8" ht="17.25" customHeight="1">
      <c r="A4" s="6" t="s">
        <v>5</v>
      </c>
      <c r="B4" s="571"/>
      <c r="C4" s="571"/>
      <c r="D4" s="571"/>
      <c r="E4" s="533">
        <f>'справка №1-БАЛАНС'!E5</f>
        <v>39813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21658</v>
      </c>
      <c r="D9" s="79">
        <v>15823</v>
      </c>
      <c r="E9" s="363" t="s">
        <v>283</v>
      </c>
      <c r="F9" s="365" t="s">
        <v>284</v>
      </c>
      <c r="G9" s="87">
        <v>4946</v>
      </c>
      <c r="H9" s="87">
        <v>4255</v>
      </c>
    </row>
    <row r="10" spans="1:8" ht="12">
      <c r="A10" s="363" t="s">
        <v>285</v>
      </c>
      <c r="B10" s="364" t="s">
        <v>286</v>
      </c>
      <c r="C10" s="79">
        <v>10813</v>
      </c>
      <c r="D10" s="79">
        <v>10825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2381</v>
      </c>
      <c r="D11" s="79">
        <v>1982</v>
      </c>
      <c r="E11" s="366" t="s">
        <v>291</v>
      </c>
      <c r="F11" s="365" t="s">
        <v>292</v>
      </c>
      <c r="G11" s="87">
        <v>50801</v>
      </c>
      <c r="H11" s="87">
        <v>39103</v>
      </c>
    </row>
    <row r="12" spans="1:8" ht="12">
      <c r="A12" s="363" t="s">
        <v>293</v>
      </c>
      <c r="B12" s="364" t="s">
        <v>294</v>
      </c>
      <c r="C12" s="79">
        <v>6021</v>
      </c>
      <c r="D12" s="79">
        <v>4423</v>
      </c>
      <c r="E12" s="366" t="s">
        <v>78</v>
      </c>
      <c r="F12" s="365" t="s">
        <v>295</v>
      </c>
      <c r="G12" s="87">
        <v>1136</v>
      </c>
      <c r="H12" s="87">
        <v>2057</v>
      </c>
    </row>
    <row r="13" spans="1:18" ht="12">
      <c r="A13" s="363" t="s">
        <v>296</v>
      </c>
      <c r="B13" s="364" t="s">
        <v>297</v>
      </c>
      <c r="C13" s="79">
        <v>1474</v>
      </c>
      <c r="D13" s="79">
        <v>1215</v>
      </c>
      <c r="E13" s="367" t="s">
        <v>51</v>
      </c>
      <c r="F13" s="368" t="s">
        <v>298</v>
      </c>
      <c r="G13" s="88">
        <f>SUM(G9:G12)</f>
        <v>56883</v>
      </c>
      <c r="H13" s="88">
        <f>SUM(H9:H12)</f>
        <v>45415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106</v>
      </c>
      <c r="D14" s="79">
        <v>138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-196</v>
      </c>
      <c r="D15" s="80">
        <v>-41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6040</v>
      </c>
      <c r="D16" s="80">
        <v>5691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48297</v>
      </c>
      <c r="D19" s="82">
        <f>SUM(D9:D15)+D16</f>
        <v>40056</v>
      </c>
      <c r="E19" s="373" t="s">
        <v>315</v>
      </c>
      <c r="F19" s="369" t="s">
        <v>316</v>
      </c>
      <c r="G19" s="87">
        <v>16</v>
      </c>
      <c r="H19" s="87">
        <v>80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46</v>
      </c>
    </row>
    <row r="22" spans="1:8" ht="24">
      <c r="A22" s="360" t="s">
        <v>322</v>
      </c>
      <c r="B22" s="375" t="s">
        <v>323</v>
      </c>
      <c r="C22" s="79">
        <v>367</v>
      </c>
      <c r="D22" s="79">
        <v>418</v>
      </c>
      <c r="E22" s="373" t="s">
        <v>324</v>
      </c>
      <c r="F22" s="369" t="s">
        <v>325</v>
      </c>
      <c r="G22" s="87">
        <v>323</v>
      </c>
      <c r="H22" s="87">
        <v>119</v>
      </c>
    </row>
    <row r="23" spans="1:8" ht="24">
      <c r="A23" s="363" t="s">
        <v>326</v>
      </c>
      <c r="B23" s="375" t="s">
        <v>327</v>
      </c>
      <c r="C23" s="79">
        <v>38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206</v>
      </c>
      <c r="D24" s="79">
        <v>163</v>
      </c>
      <c r="E24" s="367" t="s">
        <v>103</v>
      </c>
      <c r="F24" s="370" t="s">
        <v>332</v>
      </c>
      <c r="G24" s="88">
        <f>SUM(G19:G23)</f>
        <v>339</v>
      </c>
      <c r="H24" s="88">
        <f>SUM(H19:H23)</f>
        <v>245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112</v>
      </c>
      <c r="D25" s="79">
        <v>84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723</v>
      </c>
      <c r="D26" s="82">
        <f>SUM(D22:D25)</f>
        <v>665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49020</v>
      </c>
      <c r="D28" s="83">
        <f>D26+D19</f>
        <v>40721</v>
      </c>
      <c r="E28" s="174" t="s">
        <v>337</v>
      </c>
      <c r="F28" s="370" t="s">
        <v>338</v>
      </c>
      <c r="G28" s="88">
        <f>G13+G15+G24</f>
        <v>57222</v>
      </c>
      <c r="H28" s="88">
        <f>H13+H15+H24</f>
        <v>45660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8202</v>
      </c>
      <c r="D30" s="83">
        <f>IF((H28-D28)&gt;0,H28-D28,0)</f>
        <v>4939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49020</v>
      </c>
      <c r="D33" s="82">
        <f>D28-D31+D32</f>
        <v>40721</v>
      </c>
      <c r="E33" s="174" t="s">
        <v>351</v>
      </c>
      <c r="F33" s="370" t="s">
        <v>352</v>
      </c>
      <c r="G33" s="90">
        <f>G32-G31+G28</f>
        <v>57222</v>
      </c>
      <c r="H33" s="90">
        <f>H32-H31+H28</f>
        <v>45660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8202</v>
      </c>
      <c r="D34" s="83">
        <f>IF((H33-D33)&gt;0,H33-D33,0)</f>
        <v>4939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713</v>
      </c>
      <c r="D35" s="82">
        <f>D36+D37+D38</f>
        <v>314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714</v>
      </c>
      <c r="D36" s="79">
        <v>432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</v>
      </c>
      <c r="D37" s="537">
        <v>-118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7489</v>
      </c>
      <c r="D39" s="570">
        <f>+IF((H33-D33-D35)&gt;0,H33-D33-D35,0)</f>
        <v>4625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1293</v>
      </c>
      <c r="D40" s="84">
        <v>408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6196</v>
      </c>
      <c r="D41" s="85">
        <f>IF(H39=0,IF(D39-D40&gt;0,D39-D40+H40,0),IF(H39-H40&lt;0,H40-H39+D39,0))</f>
        <v>4217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57222</v>
      </c>
      <c r="D42" s="86">
        <f>D33+D35+D39</f>
        <v>45660</v>
      </c>
      <c r="E42" s="177" t="s">
        <v>378</v>
      </c>
      <c r="F42" s="178" t="s">
        <v>379</v>
      </c>
      <c r="G42" s="90">
        <f>G39+G33</f>
        <v>57222</v>
      </c>
      <c r="H42" s="90">
        <f>H39+H33</f>
        <v>45660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861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859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 t="s">
        <v>860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 "Параходство Българско речно плаване" АД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>
        <f>'справка №1-БАЛАНС'!H4</f>
        <v>1114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>
        <f>'справка №1-БАЛАНС'!E5</f>
        <v>39813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55895</v>
      </c>
      <c r="D10" s="92">
        <v>46705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-36055</v>
      </c>
      <c r="D11" s="92">
        <v>-31811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-11092</v>
      </c>
      <c r="D13" s="92">
        <v>-9532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557</v>
      </c>
      <c r="D14" s="92">
        <v>213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-700</v>
      </c>
      <c r="D15" s="92">
        <v>-242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53</v>
      </c>
      <c r="D18" s="92">
        <v>-42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-684</v>
      </c>
      <c r="D19" s="92">
        <v>-512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7974</v>
      </c>
      <c r="D20" s="93">
        <f>SUM(D10:D19)</f>
        <v>4779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-5031</v>
      </c>
      <c r="D22" s="92">
        <v>-3043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54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-5031</v>
      </c>
      <c r="D32" s="93">
        <f>SUM(D22:D31)</f>
        <v>-2989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-936</v>
      </c>
      <c r="D37" s="92">
        <v>-741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-22</v>
      </c>
      <c r="D38" s="92">
        <v>-68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-22</v>
      </c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-189</v>
      </c>
      <c r="D41" s="92">
        <v>-219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-1169</v>
      </c>
      <c r="D42" s="93">
        <f>SUM(D34:D41)</f>
        <v>-1028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1774</v>
      </c>
      <c r="D43" s="93">
        <f>D42+D32+D20</f>
        <v>762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1866</v>
      </c>
      <c r="D44" s="184">
        <v>1104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3640</v>
      </c>
      <c r="D45" s="93">
        <f>D44+D43</f>
        <v>1866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3640</v>
      </c>
      <c r="D46" s="94">
        <v>1866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 t="s">
        <v>859</v>
      </c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12">
      <c r="A53" s="546"/>
      <c r="B53" s="546"/>
      <c r="C53" s="542" t="s">
        <v>860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 "Параходство Българско речно плаване"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1114</v>
      </c>
      <c r="N4" s="7"/>
      <c r="O4" s="8"/>
    </row>
    <row r="5" spans="1:14" s="5" customFormat="1" ht="12.75" customHeight="1">
      <c r="A5" s="6" t="s">
        <v>5</v>
      </c>
      <c r="B5" s="572"/>
      <c r="C5" s="606">
        <f>'справка №1-БАЛАНС'!E5</f>
        <v>39813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28959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90</v>
      </c>
      <c r="G11" s="96">
        <f>'справка №1-БАЛАНС'!H23</f>
        <v>0</v>
      </c>
      <c r="H11" s="98">
        <v>4744</v>
      </c>
      <c r="I11" s="96">
        <f>'справка №1-БАЛАНС'!H28+'справка №1-БАЛАНС'!H31</f>
        <v>4867</v>
      </c>
      <c r="J11" s="96">
        <f>'справка №1-БАЛАНС'!H29+'справка №1-БАЛАНС'!H32</f>
        <v>0</v>
      </c>
      <c r="K11" s="98"/>
      <c r="L11" s="424">
        <f>SUM(C11:K11)</f>
        <v>38660</v>
      </c>
      <c r="M11" s="96">
        <f>'справка №1-БАЛАНС'!H39</f>
        <v>1518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28959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90</v>
      </c>
      <c r="G15" s="99">
        <f t="shared" si="2"/>
        <v>0</v>
      </c>
      <c r="H15" s="99">
        <f t="shared" si="2"/>
        <v>4744</v>
      </c>
      <c r="I15" s="99">
        <f t="shared" si="2"/>
        <v>4867</v>
      </c>
      <c r="J15" s="99">
        <f t="shared" si="2"/>
        <v>0</v>
      </c>
      <c r="K15" s="99">
        <f t="shared" si="2"/>
        <v>0</v>
      </c>
      <c r="L15" s="424">
        <f t="shared" si="1"/>
        <v>38660</v>
      </c>
      <c r="M15" s="99">
        <f t="shared" si="2"/>
        <v>1518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6196</v>
      </c>
      <c r="J16" s="425">
        <f>+'справка №1-БАЛАНС'!G32</f>
        <v>0</v>
      </c>
      <c r="K16" s="98"/>
      <c r="L16" s="424">
        <f t="shared" si="1"/>
        <v>6196</v>
      </c>
      <c r="M16" s="98">
        <v>1293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3443</v>
      </c>
      <c r="G17" s="100">
        <f t="shared" si="3"/>
        <v>0</v>
      </c>
      <c r="H17" s="100">
        <f t="shared" si="3"/>
        <v>106</v>
      </c>
      <c r="I17" s="100">
        <f t="shared" si="3"/>
        <v>-3549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-5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>
        <v>-5</v>
      </c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3443</v>
      </c>
      <c r="G19" s="98"/>
      <c r="H19" s="98">
        <v>106</v>
      </c>
      <c r="I19" s="98">
        <v>-3549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-20</v>
      </c>
      <c r="I28" s="98">
        <v>20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28959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3533</v>
      </c>
      <c r="G29" s="97">
        <f t="shared" si="6"/>
        <v>0</v>
      </c>
      <c r="H29" s="97">
        <f t="shared" si="6"/>
        <v>4830</v>
      </c>
      <c r="I29" s="97">
        <f t="shared" si="6"/>
        <v>7534</v>
      </c>
      <c r="J29" s="97">
        <f t="shared" si="6"/>
        <v>0</v>
      </c>
      <c r="K29" s="97">
        <f t="shared" si="6"/>
        <v>0</v>
      </c>
      <c r="L29" s="424">
        <f t="shared" si="1"/>
        <v>44856</v>
      </c>
      <c r="M29" s="97">
        <f t="shared" si="6"/>
        <v>2806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28959</v>
      </c>
      <c r="D32" s="97">
        <f t="shared" si="7"/>
        <v>0</v>
      </c>
      <c r="E32" s="97">
        <f t="shared" si="7"/>
        <v>0</v>
      </c>
      <c r="F32" s="97">
        <f t="shared" si="7"/>
        <v>3533</v>
      </c>
      <c r="G32" s="97">
        <f t="shared" si="7"/>
        <v>0</v>
      </c>
      <c r="H32" s="97">
        <f t="shared" si="7"/>
        <v>4830</v>
      </c>
      <c r="I32" s="97">
        <f t="shared" si="7"/>
        <v>7534</v>
      </c>
      <c r="J32" s="97">
        <f t="shared" si="7"/>
        <v>0</v>
      </c>
      <c r="K32" s="97">
        <f t="shared" si="7"/>
        <v>0</v>
      </c>
      <c r="L32" s="424">
        <f t="shared" si="1"/>
        <v>44856</v>
      </c>
      <c r="M32" s="97">
        <f>M29+M30+M31</f>
        <v>2806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863</v>
      </c>
      <c r="B35" s="37"/>
      <c r="C35" s="24"/>
      <c r="D35" s="605" t="s">
        <v>381</v>
      </c>
      <c r="E35" s="605"/>
      <c r="F35" s="605"/>
      <c r="G35" s="605"/>
      <c r="H35" s="605"/>
      <c r="I35" s="605"/>
      <c r="J35" s="24" t="s">
        <v>864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 t="s">
        <v>859</v>
      </c>
      <c r="F36" s="432"/>
      <c r="G36" s="432"/>
      <c r="H36" s="432"/>
      <c r="I36" s="432"/>
      <c r="J36" s="432"/>
      <c r="K36" s="432" t="s">
        <v>860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 "Параходство Българско речно плаване"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827183719</v>
      </c>
      <c r="Q2" s="623"/>
      <c r="R2" s="353"/>
    </row>
    <row r="3" spans="1:18" ht="15">
      <c r="A3" s="626" t="s">
        <v>5</v>
      </c>
      <c r="B3" s="619"/>
      <c r="C3" s="586"/>
      <c r="D3" s="586"/>
      <c r="E3" s="606">
        <f>'справка №1-БАЛАНС'!E5</f>
        <v>39813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1114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15365</v>
      </c>
      <c r="E9" s="243"/>
      <c r="F9" s="243"/>
      <c r="G9" s="113">
        <f>D9+E9-F9</f>
        <v>15365</v>
      </c>
      <c r="H9" s="103"/>
      <c r="I9" s="103"/>
      <c r="J9" s="113">
        <f>G9+H9-I9</f>
        <v>15365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15365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4750</v>
      </c>
      <c r="E10" s="243">
        <v>2</v>
      </c>
      <c r="F10" s="243"/>
      <c r="G10" s="113">
        <f aca="true" t="shared" si="2" ref="G10:G39">D10+E10-F10</f>
        <v>4752</v>
      </c>
      <c r="H10" s="103"/>
      <c r="I10" s="103"/>
      <c r="J10" s="113">
        <f aca="true" t="shared" si="3" ref="J10:J39">G10+H10-I10</f>
        <v>4752</v>
      </c>
      <c r="K10" s="103">
        <v>345</v>
      </c>
      <c r="L10" s="103">
        <v>159</v>
      </c>
      <c r="M10" s="103"/>
      <c r="N10" s="113">
        <f aca="true" t="shared" si="4" ref="N10:N39">K10+L10-M10</f>
        <v>504</v>
      </c>
      <c r="O10" s="103"/>
      <c r="P10" s="103"/>
      <c r="Q10" s="113">
        <f t="shared" si="0"/>
        <v>504</v>
      </c>
      <c r="R10" s="113">
        <f t="shared" si="1"/>
        <v>4248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2907</v>
      </c>
      <c r="E11" s="243">
        <v>1378</v>
      </c>
      <c r="F11" s="243">
        <v>9</v>
      </c>
      <c r="G11" s="113">
        <f t="shared" si="2"/>
        <v>4276</v>
      </c>
      <c r="H11" s="103"/>
      <c r="I11" s="103"/>
      <c r="J11" s="113">
        <f t="shared" si="3"/>
        <v>4276</v>
      </c>
      <c r="K11" s="103">
        <v>322</v>
      </c>
      <c r="L11" s="103">
        <v>450</v>
      </c>
      <c r="M11" s="103">
        <v>10</v>
      </c>
      <c r="N11" s="113">
        <f t="shared" si="4"/>
        <v>762</v>
      </c>
      <c r="O11" s="103"/>
      <c r="P11" s="103"/>
      <c r="Q11" s="113">
        <f t="shared" si="0"/>
        <v>762</v>
      </c>
      <c r="R11" s="113">
        <f t="shared" si="1"/>
        <v>3514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4683</v>
      </c>
      <c r="E12" s="243">
        <v>22</v>
      </c>
      <c r="F12" s="243">
        <v>227</v>
      </c>
      <c r="G12" s="113">
        <f t="shared" si="2"/>
        <v>4478</v>
      </c>
      <c r="H12" s="103"/>
      <c r="I12" s="103"/>
      <c r="J12" s="113">
        <f t="shared" si="3"/>
        <v>4478</v>
      </c>
      <c r="K12" s="103">
        <v>216</v>
      </c>
      <c r="L12" s="103">
        <v>197</v>
      </c>
      <c r="M12" s="103">
        <v>19</v>
      </c>
      <c r="N12" s="113">
        <f t="shared" si="4"/>
        <v>394</v>
      </c>
      <c r="O12" s="103"/>
      <c r="P12" s="103"/>
      <c r="Q12" s="113">
        <f t="shared" si="0"/>
        <v>394</v>
      </c>
      <c r="R12" s="113">
        <f t="shared" si="1"/>
        <v>4084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26074</v>
      </c>
      <c r="E13" s="243">
        <v>4425</v>
      </c>
      <c r="F13" s="243">
        <v>20</v>
      </c>
      <c r="G13" s="113">
        <f t="shared" si="2"/>
        <v>30479</v>
      </c>
      <c r="H13" s="103"/>
      <c r="I13" s="103"/>
      <c r="J13" s="113">
        <f t="shared" si="3"/>
        <v>30479</v>
      </c>
      <c r="K13" s="103">
        <v>12055</v>
      </c>
      <c r="L13" s="103">
        <v>1466</v>
      </c>
      <c r="M13" s="103">
        <v>5</v>
      </c>
      <c r="N13" s="113">
        <f t="shared" si="4"/>
        <v>13516</v>
      </c>
      <c r="O13" s="103"/>
      <c r="P13" s="103"/>
      <c r="Q13" s="113">
        <f t="shared" si="0"/>
        <v>13516</v>
      </c>
      <c r="R13" s="113">
        <f t="shared" si="1"/>
        <v>16963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374</v>
      </c>
      <c r="E14" s="243">
        <v>42</v>
      </c>
      <c r="F14" s="243">
        <v>1</v>
      </c>
      <c r="G14" s="113">
        <f t="shared" si="2"/>
        <v>415</v>
      </c>
      <c r="H14" s="103"/>
      <c r="I14" s="103"/>
      <c r="J14" s="113">
        <f t="shared" si="3"/>
        <v>415</v>
      </c>
      <c r="K14" s="103">
        <v>217</v>
      </c>
      <c r="L14" s="103">
        <v>97</v>
      </c>
      <c r="M14" s="103">
        <v>1</v>
      </c>
      <c r="N14" s="113">
        <f t="shared" si="4"/>
        <v>313</v>
      </c>
      <c r="O14" s="103"/>
      <c r="P14" s="103"/>
      <c r="Q14" s="113">
        <f t="shared" si="0"/>
        <v>313</v>
      </c>
      <c r="R14" s="113">
        <f t="shared" si="1"/>
        <v>102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2188</v>
      </c>
      <c r="E15" s="565">
        <v>15123</v>
      </c>
      <c r="F15" s="565">
        <v>5628</v>
      </c>
      <c r="G15" s="113">
        <f t="shared" si="2"/>
        <v>11683</v>
      </c>
      <c r="H15" s="566"/>
      <c r="I15" s="566"/>
      <c r="J15" s="113">
        <f t="shared" si="3"/>
        <v>11683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11683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56341</v>
      </c>
      <c r="E17" s="248">
        <f>SUM(E9:E16)</f>
        <v>20992</v>
      </c>
      <c r="F17" s="248">
        <f>SUM(F9:F16)</f>
        <v>5885</v>
      </c>
      <c r="G17" s="113">
        <f t="shared" si="2"/>
        <v>71448</v>
      </c>
      <c r="H17" s="114">
        <f>SUM(H9:H16)</f>
        <v>0</v>
      </c>
      <c r="I17" s="114">
        <f>SUM(I9:I16)</f>
        <v>0</v>
      </c>
      <c r="J17" s="113">
        <f t="shared" si="3"/>
        <v>71448</v>
      </c>
      <c r="K17" s="114">
        <f>SUM(K9:K16)</f>
        <v>13155</v>
      </c>
      <c r="L17" s="114">
        <f>SUM(L9:L16)</f>
        <v>2369</v>
      </c>
      <c r="M17" s="114">
        <f>SUM(M9:M16)</f>
        <v>35</v>
      </c>
      <c r="N17" s="113">
        <f t="shared" si="4"/>
        <v>15489</v>
      </c>
      <c r="O17" s="114">
        <f>SUM(O9:O16)</f>
        <v>0</v>
      </c>
      <c r="P17" s="114">
        <f>SUM(P9:P16)</f>
        <v>0</v>
      </c>
      <c r="Q17" s="113">
        <f t="shared" si="5"/>
        <v>15489</v>
      </c>
      <c r="R17" s="113">
        <f t="shared" si="6"/>
        <v>55959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20</v>
      </c>
      <c r="E22" s="243">
        <v>94</v>
      </c>
      <c r="F22" s="243"/>
      <c r="G22" s="113">
        <f t="shared" si="2"/>
        <v>114</v>
      </c>
      <c r="H22" s="103"/>
      <c r="I22" s="103"/>
      <c r="J22" s="113">
        <f t="shared" si="3"/>
        <v>114</v>
      </c>
      <c r="K22" s="103">
        <v>14</v>
      </c>
      <c r="L22" s="103">
        <v>12</v>
      </c>
      <c r="M22" s="103"/>
      <c r="N22" s="113">
        <f t="shared" si="4"/>
        <v>26</v>
      </c>
      <c r="O22" s="103"/>
      <c r="P22" s="103"/>
      <c r="Q22" s="113">
        <f t="shared" si="5"/>
        <v>26</v>
      </c>
      <c r="R22" s="113">
        <f t="shared" si="6"/>
        <v>88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20</v>
      </c>
      <c r="E25" s="244">
        <f aca="true" t="shared" si="7" ref="E25:P25">SUM(E21:E24)</f>
        <v>94</v>
      </c>
      <c r="F25" s="244">
        <f t="shared" si="7"/>
        <v>0</v>
      </c>
      <c r="G25" s="105">
        <f t="shared" si="2"/>
        <v>114</v>
      </c>
      <c r="H25" s="104">
        <f t="shared" si="7"/>
        <v>0</v>
      </c>
      <c r="I25" s="104">
        <f t="shared" si="7"/>
        <v>0</v>
      </c>
      <c r="J25" s="105">
        <f t="shared" si="3"/>
        <v>114</v>
      </c>
      <c r="K25" s="104">
        <f t="shared" si="7"/>
        <v>14</v>
      </c>
      <c r="L25" s="104">
        <f t="shared" si="7"/>
        <v>12</v>
      </c>
      <c r="M25" s="104">
        <f t="shared" si="7"/>
        <v>0</v>
      </c>
      <c r="N25" s="105">
        <f t="shared" si="4"/>
        <v>26</v>
      </c>
      <c r="O25" s="104">
        <f t="shared" si="7"/>
        <v>0</v>
      </c>
      <c r="P25" s="104">
        <f t="shared" si="7"/>
        <v>0</v>
      </c>
      <c r="Q25" s="105">
        <f t="shared" si="5"/>
        <v>26</v>
      </c>
      <c r="R25" s="105">
        <f t="shared" si="6"/>
        <v>88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17</v>
      </c>
      <c r="H27" s="109">
        <f t="shared" si="8"/>
        <v>0</v>
      </c>
      <c r="I27" s="109">
        <f t="shared" si="8"/>
        <v>0</v>
      </c>
      <c r="J27" s="110">
        <f t="shared" si="3"/>
        <v>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17</v>
      </c>
      <c r="E31" s="243"/>
      <c r="F31" s="243"/>
      <c r="G31" s="113">
        <f t="shared" si="2"/>
        <v>17</v>
      </c>
      <c r="H31" s="111"/>
      <c r="I31" s="111"/>
      <c r="J31" s="113">
        <f t="shared" si="3"/>
        <v>17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17</v>
      </c>
      <c r="H38" s="114">
        <f t="shared" si="12"/>
        <v>0</v>
      </c>
      <c r="I38" s="114">
        <f t="shared" si="12"/>
        <v>0</v>
      </c>
      <c r="J38" s="113">
        <f t="shared" si="3"/>
        <v>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56378</v>
      </c>
      <c r="E40" s="547">
        <f>E17+E18+E19+E25+E38+E39</f>
        <v>21086</v>
      </c>
      <c r="F40" s="547">
        <f aca="true" t="shared" si="13" ref="F40:R40">F17+F18+F19+F25+F38+F39</f>
        <v>5885</v>
      </c>
      <c r="G40" s="547">
        <f t="shared" si="13"/>
        <v>71579</v>
      </c>
      <c r="H40" s="547">
        <f t="shared" si="13"/>
        <v>0</v>
      </c>
      <c r="I40" s="547">
        <f t="shared" si="13"/>
        <v>0</v>
      </c>
      <c r="J40" s="547">
        <f t="shared" si="13"/>
        <v>71579</v>
      </c>
      <c r="K40" s="547">
        <f t="shared" si="13"/>
        <v>13169</v>
      </c>
      <c r="L40" s="547">
        <f t="shared" si="13"/>
        <v>2381</v>
      </c>
      <c r="M40" s="547">
        <f t="shared" si="13"/>
        <v>35</v>
      </c>
      <c r="N40" s="547">
        <f t="shared" si="13"/>
        <v>15515</v>
      </c>
      <c r="O40" s="547">
        <f t="shared" si="13"/>
        <v>0</v>
      </c>
      <c r="P40" s="547">
        <f t="shared" si="13"/>
        <v>0</v>
      </c>
      <c r="Q40" s="547">
        <f t="shared" si="13"/>
        <v>15515</v>
      </c>
      <c r="R40" s="547">
        <f t="shared" si="13"/>
        <v>56064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865</v>
      </c>
      <c r="C44" s="445"/>
      <c r="D44" s="446"/>
      <c r="E44" s="446"/>
      <c r="F44" s="446"/>
      <c r="G44" s="436"/>
      <c r="H44" s="447" t="s">
        <v>866</v>
      </c>
      <c r="I44" s="447"/>
      <c r="J44" s="447"/>
      <c r="K44" s="617"/>
      <c r="L44" s="617"/>
      <c r="M44" s="617"/>
      <c r="N44" s="617"/>
      <c r="O44" s="618" t="s">
        <v>779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859</v>
      </c>
      <c r="J45" s="437"/>
      <c r="K45" s="437"/>
      <c r="L45" s="437"/>
      <c r="M45" s="437"/>
      <c r="N45" s="437"/>
      <c r="O45" s="437"/>
      <c r="P45" s="437" t="s">
        <v>860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75" zoomScaleNormal="75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 "Параходство Българско речно плаване" АД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39813</v>
      </c>
      <c r="B4" s="634"/>
      <c r="C4" s="354" t="s">
        <v>4</v>
      </c>
      <c r="D4" s="354"/>
      <c r="E4" s="353">
        <f>'справка №1-БАЛАНС'!H4</f>
        <v>1114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111</v>
      </c>
      <c r="D21" s="153"/>
      <c r="E21" s="166">
        <f t="shared" si="0"/>
        <v>111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819</v>
      </c>
      <c r="D24" s="165">
        <f>SUM(D25:D27)</f>
        <v>819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42</v>
      </c>
      <c r="D26" s="153">
        <v>42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777</v>
      </c>
      <c r="D27" s="153">
        <v>777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4194</v>
      </c>
      <c r="D28" s="153">
        <v>4194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1703</v>
      </c>
      <c r="D29" s="153">
        <v>1703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158</v>
      </c>
      <c r="D31" s="153">
        <v>158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5</v>
      </c>
      <c r="D32" s="153">
        <v>5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135</v>
      </c>
      <c r="D33" s="150">
        <f>SUM(D34:D37)</f>
        <v>135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6</v>
      </c>
      <c r="D34" s="153">
        <v>6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129</v>
      </c>
      <c r="D35" s="153">
        <v>129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254</v>
      </c>
      <c r="D38" s="150">
        <f>SUM(D39:D42)</f>
        <v>254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>
        <v>31</v>
      </c>
      <c r="D39" s="153">
        <v>31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223</v>
      </c>
      <c r="D42" s="153">
        <v>223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7268</v>
      </c>
      <c r="D43" s="149">
        <f>D24+D28+D29+D31+D30+D32+D33+D38</f>
        <v>7268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7379</v>
      </c>
      <c r="D44" s="148">
        <f>D43+D21+D19+D9</f>
        <v>7268</v>
      </c>
      <c r="E44" s="164">
        <f>E43+E21+E19+E9</f>
        <v>111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2888</v>
      </c>
      <c r="D52" s="148">
        <f>SUM(D53:D55)</f>
        <v>0</v>
      </c>
      <c r="E52" s="165">
        <f>C52-D52</f>
        <v>2888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2888</v>
      </c>
      <c r="D53" s="153"/>
      <c r="E53" s="165">
        <f>C53-D53</f>
        <v>2888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958</v>
      </c>
      <c r="D56" s="148">
        <f>D57+D59</f>
        <v>0</v>
      </c>
      <c r="E56" s="165">
        <f t="shared" si="1"/>
        <v>958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533</v>
      </c>
      <c r="D57" s="153"/>
      <c r="E57" s="165">
        <f t="shared" si="1"/>
        <v>533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>
        <v>425</v>
      </c>
      <c r="D59" s="153"/>
      <c r="E59" s="165">
        <f t="shared" si="1"/>
        <v>425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514</v>
      </c>
      <c r="D64" s="153"/>
      <c r="E64" s="165">
        <f t="shared" si="1"/>
        <v>514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23</v>
      </c>
      <c r="D65" s="154"/>
      <c r="E65" s="165">
        <f t="shared" si="1"/>
        <v>23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4360</v>
      </c>
      <c r="D66" s="148">
        <f>D52+D56+D61+D62+D63+D64</f>
        <v>0</v>
      </c>
      <c r="E66" s="165">
        <f t="shared" si="1"/>
        <v>4360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1168</v>
      </c>
      <c r="D68" s="153"/>
      <c r="E68" s="165">
        <f t="shared" si="1"/>
        <v>1168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9925</v>
      </c>
      <c r="D71" s="150">
        <f>SUM(D72:D74)</f>
        <v>9925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9925</v>
      </c>
      <c r="D72" s="153">
        <v>9925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754</v>
      </c>
      <c r="D80" s="148">
        <f>SUM(D81:D84)</f>
        <v>754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741</v>
      </c>
      <c r="D83" s="153">
        <v>741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13</v>
      </c>
      <c r="D84" s="153">
        <v>13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5596</v>
      </c>
      <c r="D85" s="149">
        <f>SUM(D86:D90)+D94</f>
        <v>5596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3198</v>
      </c>
      <c r="D87" s="153">
        <v>3198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189</v>
      </c>
      <c r="D88" s="153">
        <v>189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1432</v>
      </c>
      <c r="D89" s="153">
        <v>1432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312</v>
      </c>
      <c r="D90" s="148">
        <f>SUM(D91:D93)</f>
        <v>312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251</v>
      </c>
      <c r="D91" s="153">
        <v>251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61</v>
      </c>
      <c r="D93" s="153">
        <v>61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465</v>
      </c>
      <c r="D94" s="153">
        <v>465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108</v>
      </c>
      <c r="D95" s="153">
        <v>108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16383</v>
      </c>
      <c r="D96" s="149">
        <f>D85+D80+D75+D71+D95</f>
        <v>16383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21911</v>
      </c>
      <c r="D97" s="149">
        <f>D96+D68+D66</f>
        <v>16383</v>
      </c>
      <c r="E97" s="149">
        <f>E96+E68+E66</f>
        <v>5528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>
        <v>100</v>
      </c>
      <c r="D102" s="153"/>
      <c r="E102" s="153">
        <v>84</v>
      </c>
      <c r="F102" s="172">
        <f>C102+D102-E102</f>
        <v>16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100</v>
      </c>
      <c r="D105" s="148">
        <f>SUM(D102:D104)</f>
        <v>0</v>
      </c>
      <c r="E105" s="148">
        <f>SUM(E102:E104)</f>
        <v>84</v>
      </c>
      <c r="F105" s="148">
        <f>SUM(F102:F104)</f>
        <v>16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859</v>
      </c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 t="s">
        <v>860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 "Параходство Българско речно плаване" АД</v>
      </c>
      <c r="D4" s="628"/>
      <c r="E4" s="628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>
        <f>'справка №1-БАЛАНС'!E5</f>
        <v>39813</v>
      </c>
      <c r="D5" s="637"/>
      <c r="E5" s="637"/>
      <c r="F5" s="579"/>
      <c r="G5" s="354" t="s">
        <v>4</v>
      </c>
      <c r="H5" s="581"/>
      <c r="I5" s="588">
        <f>'справка №1-БАЛАНС'!H4</f>
        <v>1114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>
        <v>177</v>
      </c>
      <c r="D19" s="141"/>
      <c r="E19" s="141"/>
      <c r="F19" s="141">
        <v>47</v>
      </c>
      <c r="G19" s="141"/>
      <c r="H19" s="141">
        <v>38</v>
      </c>
      <c r="I19" s="541">
        <f t="shared" si="0"/>
        <v>9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177</v>
      </c>
      <c r="D26" s="127">
        <f t="shared" si="2"/>
        <v>0</v>
      </c>
      <c r="E26" s="127">
        <f t="shared" si="2"/>
        <v>0</v>
      </c>
      <c r="F26" s="127">
        <f t="shared" si="2"/>
        <v>47</v>
      </c>
      <c r="G26" s="127">
        <f t="shared" si="2"/>
        <v>0</v>
      </c>
      <c r="H26" s="127">
        <f t="shared" si="2"/>
        <v>38</v>
      </c>
      <c r="I26" s="541">
        <f t="shared" si="0"/>
        <v>9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867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/>
      <c r="E31" s="510" t="s">
        <v>859</v>
      </c>
      <c r="F31" s="510"/>
      <c r="G31" s="510"/>
      <c r="H31" s="510"/>
      <c r="I31" s="510" t="s">
        <v>860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 "Параходство Българско речно плаване" АД</v>
      </c>
      <c r="C5" s="627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820</v>
      </c>
      <c r="B6" s="606">
        <f>'справка №1-БАЛАНС'!E5</f>
        <v>39813</v>
      </c>
      <c r="C6" s="637"/>
      <c r="D6" s="55"/>
      <c r="E6" s="354" t="s">
        <v>4</v>
      </c>
      <c r="F6" s="591">
        <f>'справка №1-БАЛАНС'!H4</f>
        <v>1114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870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2009-02-24T11:42:51Z</cp:lastPrinted>
  <dcterms:created xsi:type="dcterms:W3CDTF">2000-06-29T12:02:40Z</dcterms:created>
  <dcterms:modified xsi:type="dcterms:W3CDTF">2009-02-27T12:51:10Z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