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<sst xmlns="http://schemas.openxmlformats.org/spreadsheetml/2006/main" count="1063" uniqueCount="880">
  <si>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</si>
  <si>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</si>
  <si>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</si>
  <si>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</si>
  <si>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</si>
  <si>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</si>
  <si>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</si>
  <si>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</si>
  <si>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</si>
  <si>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</si>
  <si>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</si>
  <si>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</si>
  <si>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</si>
  <si>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</si>
  <si>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</si>
  <si>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</si>
  <si>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</si>
  <si>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</si>
  <si>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</si>
  <si>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</si>
  <si>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</si>
  <si>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</si>
  <si>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</si>
  <si>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</si>
  <si>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</si>
  <si>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</si>
  <si>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</si>
  <si>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</si>
  <si>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</si>
  <si>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</si>
  <si>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</si>
  <si>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</si>
  <si>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</si>
  <si>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</si>
  <si>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</si>
  <si>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</si>
  <si>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</si>
  <si>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</si>
  <si>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</si>
  <si>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</si>
  <si>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</si>
  <si>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</si>
  <si>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</si>
  <si>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</si>
  <si>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</si>
  <si>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</si>
  <si>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</si>
  <si>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</si>
  <si>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</si>
  <si>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</si>
  <si>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</si>
  <si>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</si>
  <si>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</si>
  <si>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</si>
  <si>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</si>
  <si>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</si>
  <si>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</si>
  <si>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</si>
  <si>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</si>
  <si>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</si>
  <si>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</si>
  <si>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</si>
  <si>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</si>
  <si>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</si>
  <si>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</si>
  <si>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</si>
  <si>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</si>
  <si>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</si>
  <si>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</si>
  <si>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</si>
  <si>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</si>
  <si>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</si>
  <si>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</si>
  <si>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</si>
  <si>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</si>
  <si>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</si>
  <si>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</si>
  <si>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</si>
  <si>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</si>
  <si>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</si>
  <si>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</si>
  <si>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</si>
  <si>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</si>
  <si>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</si>
  <si>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</si>
  <si>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</si>
  <si>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</si>
  <si>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</si>
  <si>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</si>
  <si>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</si>
  <si>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</si>
  <si>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</si>
  <si>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</si>
  <si>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</si>
  <si>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</si>
  <si>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</si>
  <si>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</si>
  <si>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</si>
  <si>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</si>
  <si>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</si>
  <si>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</si>
  <si>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</si>
  <si>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</si>
  <si>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</si>
  <si>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</si>
  <si>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</si>
  <si>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</si>
  <si>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</si>
  <si>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</si>
  <si>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</si>
  <si>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</si>
  <si>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</si>
  <si>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</si>
  <si>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</si>
  <si>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</si>
  <si>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</si>
  <si>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</si>
  <si>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</si>
  <si>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</si>
  <si>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</si>
  <si>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</si>
  <si>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</si>
  <si>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</si>
  <si>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</si>
  <si>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</si>
  <si>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</si>
  <si>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</si>
  <si>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</si>
  <si>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</si>
  <si>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</si>
  <si>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</si>
  <si>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</si>
  <si>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</si>
  <si>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</si>
  <si>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</si>
  <si>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</si>
  <si>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</si>
  <si>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</si>
  <si>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</si>
  <si>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</si>
  <si>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</si>
  <si>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</si>
  <si>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</si>
  <si>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</si>
  <si>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</si>
  <si>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</si>
  <si>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</si>
  <si>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</si>
  <si>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</si>
  <si>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</si>
  <si>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</si>
  <si>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</si>
  <si>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</si>
  <si>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</si>
  <si>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</si>
  <si>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</si>
  <si>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</si>
  <si>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</si>
  <si>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</si>
  <si>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</si>
  <si>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</si>
  <si>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</si>
  <si>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</si>
  <si>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</si>
  <si>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</si>
  <si>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</si>
  <si>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</si>
  <si>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</si>
  <si>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</si>
  <si>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</si>
  <si>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</si>
  <si>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</si>
  <si>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</si>
  <si>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</si>
  <si>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</si>
  <si>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</si>
  <si>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</si>
  <si>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</si>
  <si>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</si>
  <si>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</si>
  <si>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</si>
  <si>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</si>
  <si>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</si>
  <si>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</si>
  <si>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</si>
  <si>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</si>
  <si>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</si>
  <si>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</si>
  <si>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</si>
  <si>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</si>
  <si>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</si>
  <si>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</si>
  <si>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</si>
  <si>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</si>
  <si>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</si>
  <si>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</si>
  <si>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</si>
  <si>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</si>
  <si>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</si>
  <si>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</si>
  <si>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</si>
  <si>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</si>
  <si>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</si>
  <si>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</si>
  <si>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</si>
  <si>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</si>
  <si>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</si>
  <si>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</si>
  <si>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</si>
  <si>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</si>
  <si>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</si>
  <si>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</si>
  <si>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</si>
  <si>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</si>
  <si>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</si>
  <si>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</si>
  <si>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</si>
  <si>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</si>
  <si>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</si>
  <si>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</si>
  <si>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</si>
  <si>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</si>
  <si>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</si>
  <si>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</si>
  <si>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</si>
  <si>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</si>
  <si>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</si>
  <si>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</si>
  <si>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</si>
  <si>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</si>
  <si>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</si>
  <si>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</si>
  <si>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</si>
  <si>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</si>
  <si>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</si>
  <si>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</si>
  <si>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</si>
  <si>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</si>
  <si>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</si>
  <si>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</si>
  <si>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</si>
  <si>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</si>
  <si>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</si>
  <si>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</si>
  <si>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</si>
  <si>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</si>
  <si>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</si>
  <si>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</si>
  <si>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</si>
  <si>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</si>
  <si>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</si>
  <si>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</si>
  <si>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</si>
  <si>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</si>
  <si>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</si>
  <si>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</si>
  <si>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</si>
  <si>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</si>
  <si>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</si>
  <si>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</si>
  <si>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</si>
  <si>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</si>
  <si>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</si>
  <si>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</si>
  <si>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</si>
  <si>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</si>
  <si>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</si>
  <si>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</si>
  <si>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</si>
  <si>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</si>
  <si>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</si>
  <si>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</si>
  <si>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</si>
  <si>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</si>
  <si>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</si>
  <si>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</si>
  <si>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</si>
  <si>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</si>
  <si>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</si>
  <si>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</si>
  <si>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</si>
  <si>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</si>
  <si>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</si>
  <si>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</si>
  <si>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</si>
  <si>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</si>
  <si>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</si>
  <si>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</si>
  <si>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</si>
  <si>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</si>
  <si>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</si>
  <si>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</si>
  <si>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</si>
  <si>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</si>
  <si>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</si>
  <si>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</si>
  <si>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</si>
  <si>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</si>
  <si>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</si>
  <si>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</si>
  <si>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</si>
  <si>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</si>
  <si>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</si>
  <si>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</si>
  <si>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</si>
  <si>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</si>
  <si>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</si>
  <si>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</si>
  <si>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</si>
  <si>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</si>
  <si>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</si>
  <si>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</si>
  <si>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</si>
  <si>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</si>
  <si>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</si>
  <si>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</si>
  <si>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</si>
  <si>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</si>
  <si>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</si>
  <si>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</si>
  <si>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</si>
  <si>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</si>
  <si>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</si>
  <si>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</si>
  <si>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</si>
  <si>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</si>
  <si>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</si>
  <si>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</si>
  <si>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</si>
  <si>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</si>
  <si>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</si>
  <si>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</si>
  <si>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</si>
  <si>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</si>
  <si>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</si>
  <si>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</si>
  <si>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</si>
  <si>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</si>
  <si>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</si>
  <si>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</si>
  <si>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</si>
  <si>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</si>
  <si>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</si>
  <si>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</si>
  <si>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</si>
  <si>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</si>
  <si>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</si>
  <si>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</si>
  <si>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</si>
  <si>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</si>
  <si>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</si>
  <si>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</si>
  <si>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</si>
  <si>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</si>
  <si>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</si>
  <si>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</si>
  <si>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</si>
  <si>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</si>
  <si>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</si>
  <si>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</si>
  <si>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</si>
  <si>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</si>
  <si>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</si>
  <si>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</si>
  <si>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</si>
  <si>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</si>
  <si>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</si>
  <si>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</si>
  <si>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</si>
  <si>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</si>
  <si>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</si>
  <si>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</si>
  <si>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</si>
  <si>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</si>
  <si>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</si>
  <si>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</si>
  <si>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</si>
  <si>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</si>
  <si>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</si>
  <si>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</si>
  <si>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</si>
  <si>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</si>
  <si>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</si>
  <si>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</si>
  <si>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</si>
  <si>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</si>
  <si>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</si>
  <si>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</si>
  <si>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</si>
  <si>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</si>
  <si>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</si>
  <si>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</si>
  <si>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</si>
  <si>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</si>
  <si>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</si>
  <si>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</si>
  <si>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</si>
  <si>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</si>
  <si>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</si>
  <si>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</si>
  <si>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</si>
  <si>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</si>
  <si>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</si>
  <si>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</si>
  <si>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</si>
  <si>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</si>
  <si>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</si>
  <si>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</si>
  <si>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</si>
  <si>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</si>
  <si>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</si>
  <si>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</si>
  <si>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</si>
  <si>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</si>
  <si>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</si>
  <si>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</si>
  <si>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</si>
  <si>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</si>
  <si>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</si>
  <si>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</si>
  <si>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</si>
  <si>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</si>
  <si>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</si>
  <si>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</si>
  <si>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</si>
  <si>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</si>
  <si>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</si>
  <si>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</si>
  <si>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</si>
  <si>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</si>
  <si>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</si>
  <si>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</si>
  <si>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</si>
  <si>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</si>
  <si>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</si>
  <si>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</si>
  <si>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</si>
  <si>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</si>
  <si>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</si>
  <si>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</si>
  <si>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</si>
  <si>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</si>
  <si>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</si>
  <si>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</si>
  <si>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</si>
  <si>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</si>
  <si>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</si>
  <si>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</si>
  <si>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</si>
  <si>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</si>
  <si>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</si>
  <si>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</si>
  <si>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</si>
  <si>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</si>
  <si>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</si>
  <si>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</si>
  <si>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</si>
  <si>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</si>
  <si>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</si>
  <si>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</si>
  <si>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</si>
  <si>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</si>
  <si>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</si>
  <si>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</si>
  <si>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</si>
  <si>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</si>
  <si>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</si>
  <si>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</si>
  <si>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</si>
  <si>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</si>
  <si>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</si>
  <si>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</si>
  <si>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</si>
  <si>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</si>
  <si>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</si>
  <si>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</si>
  <si>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</si>
  <si>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</si>
  <si>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</si>
  <si>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</si>
  <si>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</si>
  <si>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</si>
  <si>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</si>
  <si>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</si>
  <si>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</si>
  <si>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</si>
  <si>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</si>
  <si>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</si>
  <si>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</si>
  <si>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</si>
  <si>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</si>
  <si>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</si>
  <si>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</si>
  <si>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</si>
  <si>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</si>
  <si>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</si>
  <si>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</si>
  <si>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</si>
  <si>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</si>
  <si>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</si>
  <si>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</si>
  <si>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</si>
  <si>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</si>
  <si>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</si>
  <si>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</si>
  <si>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</si>
  <si>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</si>
  <si>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</si>
  <si>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</si>
  <si>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</si>
  <si>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</si>
  <si>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</si>
  <si>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</si>
  <si>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</si>
  <si>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</si>
  <si>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</si>
  <si>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</si>
  <si>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</si>
  <si>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</si>
  <si>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</si>
  <si>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</si>
  <si>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</si>
  <si>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</si>
  <si>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</si>
  <si>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</si>
  <si>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</si>
  <si>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</si>
  <si>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</si>
  <si>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</si>
  <si>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</si>
  <si>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</si>
  <si>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</si>
  <si>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</si>
  <si>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</si>
  <si>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</si>
  <si>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</si>
  <si>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</si>
  <si>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</si>
  <si>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</si>
  <si>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</si>
  <si>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</si>
  <si>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</si>
  <si>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</si>
  <si>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</si>
  <si>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</si>
  <si>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</si>
  <si>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</si>
  <si>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</si>
  <si>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</si>
  <si>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</si>
  <si>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</si>
  <si>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</si>
  <si>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</si>
  <si>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</si>
  <si>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</si>
  <si>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</si>
  <si>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</si>
  <si>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</si>
  <si>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</si>
  <si>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</si>
  <si>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</si>
  <si>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</si>
  <si>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</si>
  <si>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</si>
  <si>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</si>
  <si>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</si>
  <si>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</si>
  <si>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</si>
  <si>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</si>
  <si>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</si>
  <si>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</si>
  <si>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</si>
  <si>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</si>
  <si>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</si>
  <si>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</si>
  <si>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</si>
  <si>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</si>
  <si>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</si>
  <si>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</si>
  <si>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</si>
  <si>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</si>
  <si>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</si>
  <si>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</si>
  <si>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</si>
  <si>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</si>
  <si>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</si>
  <si>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</si>
  <si>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</si>
  <si>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</si>
  <si>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</si>
  <si>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</si>
  <si>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</si>
  <si>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</si>
  <si>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</si>
  <si>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</si>
  <si>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</si>
  <si>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</si>
  <si>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</si>
  <si>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</si>
  <si>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</si>
  <si>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</si>
  <si>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</si>
  <si>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</si>
  <si>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</si>
  <si>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</si>
  <si>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</si>
  <si>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</si>
  <si>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</si>
  <si>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</si>
  <si>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</si>
  <si>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</si>
  <si>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</si>
  <si>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</si>
  <si>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</si>
  <si>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</si>
  <si>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</si>
  <si>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</si>
  <si>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</si>
  <si>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</si>
  <si>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</si>
  <si>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</si>
  <si>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</si>
  <si>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</si>
  <si>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</si>
  <si>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</si>
  <si>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</si>
  <si>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</si>
  <si>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</si>
  <si>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</si>
  <si>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</si>
  <si>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</si>
  <si>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</si>
  <si>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</si>
  <si>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</si>
  <si>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</si>
  <si>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</si>
  <si>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</si>
  <si>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</si>
  <si>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</si>
  <si>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</si>
  <si>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</si>
  <si>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</si>
  <si>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</si>
  <si>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</si>
  <si>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</si>
  <si>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</si>
  <si>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</si>
  <si>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</si>
  <si>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</si>
  <si>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</si>
  <si>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</si>
  <si>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</si>
  <si>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</si>
  <si>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</si>
  <si>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</si>
  <si>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</si>
  <si>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</si>
  <si>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</si>
  <si>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</si>
  <si>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</si>
  <si>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</si>
  <si>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</si>
  <si>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</si>
  <si>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</si>
  <si>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</si>
  <si>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</si>
  <si>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</si>
  <si>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</si>
  <si>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</si>
  <si>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</si>
  <si>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</si>
  <si>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</si>
  <si>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</si>
  <si>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</si>
  <si>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</si>
  <si>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</si>
  <si>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</si>
  <si>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</si>
  <si>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</si>
  <si>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</si>
  <si>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</si>
  <si>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</si>
  <si>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</si>
  <si>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</si>
  <si>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</si>
  <si>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</si>
  <si>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</si>
  <si>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</si>
  <si>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</si>
  <si>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</si>
  <si>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</si>
  <si>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</si>
  <si>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</si>
  <si>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</si>
  <si>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</si>
  <si>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</si>
  <si>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</si>
  <si>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</si>
  <si>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</si>
  <si>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</si>
  <si>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</si>
  <si>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</si>
  <si>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</si>
  <si>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</si>
  <si>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</si>
  <si>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</si>
  <si>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</si>
  <si>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</si>
  <si>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</si>
  <si>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</si>
  <si>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</si>
  <si>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</si>
  <si>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</si>
  <si>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</si>
  <si>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</si>
  <si>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</si>
  <si>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</si>
  <si>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</si>
  <si>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</si>
  <si>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</si>
  <si>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</si>
  <si>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</si>
  <si>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</si>
  <si>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</si>
  <si>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</si>
  <si>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</si>
  <si>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</si>
  <si>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</si>
  <si>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</si>
  <si>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</si>
  <si>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</si>
  <si>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</si>
  <si>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</si>
  <si>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</si>
  <si>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</si>
  <si>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</si>
  <si>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</si>
  <si>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</si>
  <si>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</si>
  <si>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</si>
  <si>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</si>
  <si>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</si>
  <si>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</si>
  <si>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</si>
  <si>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</si>
  <si>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</si>
  <si>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</si>
  <si>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</si>
  <si>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</si>
  <si>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</si>
  <si>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</si>
  <si>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</si>
  <si>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</si>
  <si>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</si>
  <si>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</si>
  <si>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</si>
  <si>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</si>
  <si>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</si>
  <si>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</si>
  <si>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</si>
  <si>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</si>
  <si>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</si>
  <si>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</si>
  <si>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</si>
  <si>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</si>
  <si>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</si>
  <si>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</si>
  <si>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</si>
  <si>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</si>
  <si>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</si>
  <si>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</si>
  <si>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</si>
  <si>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</si>
  <si>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</si>
  <si>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</si>
  <si>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</si>
  <si>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</si>
  <si>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</si>
  <si>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</si>
  <si>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</si>
  <si>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</si>
  <si>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</si>
  <si>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</si>
  <si>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</si>
  <si>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</si>
  <si>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</si>
  <si>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</si>
  <si>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</si>
  <si>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</si>
  <si>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</si>
  <si>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</si>
  <si>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</si>
  <si>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</si>
  <si>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</si>
  <si>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</si>
  <si>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</si>
  <si>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</si>
  <si>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</si>
  <si>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</si>
  <si>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</si>
  <si>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</si>
  <si>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</si>
  <si>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</si>
  <si>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</si>
  <si>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</si>
  <si>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</si>
  <si>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</si>
  <si>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</si>
  <si>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</si>
  <si>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</si>
  <si>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</si>
  <si>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</si>
  <si>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</si>
  <si>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</si>
  <si>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</si>
  <si>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</si>
  <si>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</si>
  <si>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</si>
  <si>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</si>
  <si>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</si>
  <si>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</si>
  <si>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</si>
  <si>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</si>
  <si>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</si>
  <si>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</si>
  <si>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</si>
  <si>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</si>
  <si>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</si>
  <si>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</si>
  <si>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</si>
  <si>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</si>
  <si>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</si>
  <si>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</si>
  <si>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</si>
  <si>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</si>
  <si>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</si>
  <si>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</si>
  <si>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</si>
  <si>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</si>
  <si>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</si>
  <si>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</si>
  <si>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</si>
  <si>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</si>
  <si>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</si>
  <si>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</si>
  <si>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</si>
  <si>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</si>
  <si>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</si>
  <si>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</si>
  <si>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</si>
  <si>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</si>
  <si>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</si>
  <si>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</si>
  <si>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</si>
  <si>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</si>
  <si>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"Параходство Българско речно плаване" АД </t>
  </si>
  <si>
    <t>неконсолидиран</t>
  </si>
  <si>
    <t xml:space="preserve">     /Г. Петрова</t>
  </si>
  <si>
    <t xml:space="preserve">     /инж. Д. Кочанов/</t>
  </si>
  <si>
    <t>/Г. Петрова/</t>
  </si>
  <si>
    <t>/инж. Д. Кочанов/</t>
  </si>
  <si>
    <t xml:space="preserve">                       /Г. Петрова/</t>
  </si>
  <si>
    <t xml:space="preserve">                 /инж. Д. Кочанов/</t>
  </si>
  <si>
    <t>Съставител: /Г.Петрова/</t>
  </si>
  <si>
    <t xml:space="preserve"> Ръководител: /инж. Д.Кочанов/</t>
  </si>
  <si>
    <t xml:space="preserve">                                    Съставител: /Г. Петрова/                       </t>
  </si>
  <si>
    <t>Ръководител: /инж. Д. Кочанов/</t>
  </si>
  <si>
    <t>Съставител: /Г. Петрова/</t>
  </si>
  <si>
    <t>Ръководител: / инж. Д. Кочанов/</t>
  </si>
  <si>
    <t xml:space="preserve">Съставител: /Г. Петрова/ </t>
  </si>
  <si>
    <t>2008 година</t>
  </si>
  <si>
    <t xml:space="preserve">Дата на съставяне: 29.01.2009 г. </t>
  </si>
  <si>
    <t>29.01.2009 г.</t>
  </si>
  <si>
    <t xml:space="preserve">Дата на съставяне: 29.01.2009 г.                                       </t>
  </si>
  <si>
    <t xml:space="preserve">Дата  на съставяне: 29.01.2009 г.                                                                                                                               </t>
  </si>
  <si>
    <t xml:space="preserve">Дата на съставяне: 29.01.2009 г.                 </t>
  </si>
  <si>
    <t>Дата на съставяне: 29.01.2009 г.</t>
  </si>
  <si>
    <t>1. "ВИ ТИ СИ" АД</t>
  </si>
  <si>
    <t xml:space="preserve">2. "МАЯК КМ" АД </t>
  </si>
  <si>
    <t>1. ИНТЕРЛИХТЕР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</si>
</sst>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>
        <v>1114</v>
      </c>
    </row>
    <row r="5" spans="1:8" ht="15">
      <c r="A5" s="204" t="s">
        <v>5</v>
      </c>
      <c r="B5" s="268"/>
      <c r="C5" s="268"/>
      <c r="D5" s="268"/>
      <c r="E5" s="596" t="s">
        <v>870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15284</v>
      </c>
      <c r="D11" s="205">
        <v>15284</v>
      </c>
      <c r="E11" s="293" t="s">
        <v>22</v>
      </c>
      <c r="F11" s="298" t="s">
        <v>23</v>
      </c>
      <c r="G11" s="206">
        <v>28959</v>
      </c>
      <c r="H11" s="206">
        <v>28959</v>
      </c>
    </row>
    <row r="12" spans="1:8" ht="15">
      <c r="A12" s="291" t="s">
        <v>24</v>
      </c>
      <c r="B12" s="297" t="s">
        <v>25</v>
      </c>
      <c r="C12" s="205">
        <v>3537</v>
      </c>
      <c r="D12" s="205">
        <v>3677</v>
      </c>
      <c r="E12" s="293" t="s">
        <v>26</v>
      </c>
      <c r="F12" s="298" t="s">
        <v>27</v>
      </c>
      <c r="G12" s="207">
        <v>28959</v>
      </c>
      <c r="H12" s="207">
        <v>28959</v>
      </c>
    </row>
    <row r="13" spans="1:8" ht="15">
      <c r="A13" s="291" t="s">
        <v>28</v>
      </c>
      <c r="B13" s="297" t="s">
        <v>29</v>
      </c>
      <c r="C13" s="205">
        <v>3289</v>
      </c>
      <c r="D13" s="205">
        <v>2392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4055</v>
      </c>
      <c r="D14" s="205">
        <v>4435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13871</v>
      </c>
      <c r="D15" s="205">
        <v>10662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85</v>
      </c>
      <c r="D16" s="205">
        <v>141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11680</v>
      </c>
      <c r="D17" s="205">
        <v>2171</v>
      </c>
      <c r="E17" s="299" t="s">
        <v>46</v>
      </c>
      <c r="F17" s="301" t="s">
        <v>47</v>
      </c>
      <c r="G17" s="208">
        <f>G11+G14+G15+G16</f>
        <v>28959</v>
      </c>
      <c r="H17" s="208">
        <f>H11+H14+H15+H16</f>
        <v>28959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51801</v>
      </c>
      <c r="D19" s="209">
        <f>SUM(D11:D18)</f>
        <v>38762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8042</v>
      </c>
      <c r="H21" s="210">
        <f>SUM(H22:H24)</f>
        <v>4834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3318</v>
      </c>
      <c r="H22" s="206">
        <v>90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85</v>
      </c>
      <c r="D24" s="205">
        <v>4</v>
      </c>
      <c r="E24" s="293" t="s">
        <v>72</v>
      </c>
      <c r="F24" s="298" t="s">
        <v>73</v>
      </c>
      <c r="G24" s="206">
        <v>4724</v>
      </c>
      <c r="H24" s="206">
        <v>4744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8042</v>
      </c>
      <c r="H25" s="208">
        <f>H19+H20+H21</f>
        <v>4834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85</v>
      </c>
      <c r="D27" s="209">
        <f>SUM(D23:D26)</f>
        <v>4</v>
      </c>
      <c r="E27" s="309" t="s">
        <v>83</v>
      </c>
      <c r="F27" s="298" t="s">
        <v>84</v>
      </c>
      <c r="G27" s="208">
        <f>SUM(G28:G30)</f>
        <v>213</v>
      </c>
      <c r="H27" s="208">
        <f>SUM(H28:H30)</f>
        <v>193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213</v>
      </c>
      <c r="H28" s="206">
        <v>193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4288</v>
      </c>
      <c r="H31" s="206">
        <v>3228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4501</v>
      </c>
      <c r="H33" s="208">
        <f>H27+H31+H32</f>
        <v>3421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1521</v>
      </c>
      <c r="D34" s="209">
        <f>SUM(D35:D38)</f>
        <v>1521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1504</v>
      </c>
      <c r="D35" s="205">
        <v>1504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41502</v>
      </c>
      <c r="H36" s="208">
        <f>H25+H17+H33</f>
        <v>37214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17</v>
      </c>
      <c r="D38" s="205">
        <v>17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2888</v>
      </c>
      <c r="H43" s="206">
        <v>2898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425</v>
      </c>
      <c r="H44" s="206">
        <v>525</v>
      </c>
    </row>
    <row r="45" spans="1:15" ht="15">
      <c r="A45" s="291" t="s">
        <v>136</v>
      </c>
      <c r="B45" s="305" t="s">
        <v>137</v>
      </c>
      <c r="C45" s="209">
        <f>C34+C39+C44</f>
        <v>1521</v>
      </c>
      <c r="D45" s="209">
        <f>D34+D39+D44</f>
        <v>1521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410</v>
      </c>
      <c r="H48" s="206">
        <v>406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3723</v>
      </c>
      <c r="H49" s="208">
        <f>SUM(H43:H48)</f>
        <v>3829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1153</v>
      </c>
      <c r="H53" s="206">
        <v>1153</v>
      </c>
    </row>
    <row r="54" spans="1:8" ht="15">
      <c r="A54" s="291" t="s">
        <v>166</v>
      </c>
      <c r="B54" s="305" t="s">
        <v>167</v>
      </c>
      <c r="C54" s="205">
        <v>102</v>
      </c>
      <c r="D54" s="205">
        <v>102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53509</v>
      </c>
      <c r="D55" s="209">
        <f>D19+D20+D21+D27+D32+D45+D51+D53+D54</f>
        <v>40389</v>
      </c>
      <c r="E55" s="293" t="s">
        <v>172</v>
      </c>
      <c r="F55" s="317" t="s">
        <v>173</v>
      </c>
      <c r="G55" s="208">
        <f>G49+G51+G52+G53+G54</f>
        <v>4876</v>
      </c>
      <c r="H55" s="208">
        <f>H49+H51+H52+H53+H54</f>
        <v>4982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1410</v>
      </c>
      <c r="D58" s="205">
        <v>1400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100</v>
      </c>
      <c r="H60" s="206">
        <v>100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14844</v>
      </c>
      <c r="H61" s="208">
        <f>SUM(H62:H68)</f>
        <v>4841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9877</v>
      </c>
      <c r="H62" s="206">
        <v>718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1410</v>
      </c>
      <c r="D64" s="209">
        <f>SUM(D58:D63)</f>
        <v>1400</v>
      </c>
      <c r="E64" s="293" t="s">
        <v>200</v>
      </c>
      <c r="F64" s="298" t="s">
        <v>201</v>
      </c>
      <c r="G64" s="206">
        <v>3074</v>
      </c>
      <c r="H64" s="206">
        <v>2201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51</v>
      </c>
      <c r="H65" s="206">
        <v>154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1318</v>
      </c>
      <c r="H66" s="206">
        <v>1039</v>
      </c>
    </row>
    <row r="67" spans="1:8" ht="15">
      <c r="A67" s="291" t="s">
        <v>207</v>
      </c>
      <c r="B67" s="297" t="s">
        <v>208</v>
      </c>
      <c r="C67" s="205">
        <v>793</v>
      </c>
      <c r="D67" s="205">
        <v>301</v>
      </c>
      <c r="E67" s="293" t="s">
        <v>209</v>
      </c>
      <c r="F67" s="298" t="s">
        <v>210</v>
      </c>
      <c r="G67" s="206">
        <v>421</v>
      </c>
      <c r="H67" s="206">
        <v>356</v>
      </c>
    </row>
    <row r="68" spans="1:8" ht="15">
      <c r="A68" s="291" t="s">
        <v>211</v>
      </c>
      <c r="B68" s="297" t="s">
        <v>212</v>
      </c>
      <c r="C68" s="205">
        <v>3313</v>
      </c>
      <c r="D68" s="205">
        <v>1935</v>
      </c>
      <c r="E68" s="293" t="s">
        <v>213</v>
      </c>
      <c r="F68" s="298" t="s">
        <v>214</v>
      </c>
      <c r="G68" s="206">
        <v>103</v>
      </c>
      <c r="H68" s="206">
        <v>373</v>
      </c>
    </row>
    <row r="69" spans="1:8" ht="15">
      <c r="A69" s="291" t="s">
        <v>215</v>
      </c>
      <c r="B69" s="297" t="s">
        <v>216</v>
      </c>
      <c r="C69" s="205">
        <v>1691</v>
      </c>
      <c r="D69" s="205">
        <v>1599</v>
      </c>
      <c r="E69" s="307" t="s">
        <v>78</v>
      </c>
      <c r="F69" s="298" t="s">
        <v>217</v>
      </c>
      <c r="G69" s="206">
        <v>36</v>
      </c>
      <c r="H69" s="206">
        <v>48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16</v>
      </c>
      <c r="H70" s="206">
        <v>100</v>
      </c>
    </row>
    <row r="71" spans="1:18" ht="15">
      <c r="A71" s="291" t="s">
        <v>222</v>
      </c>
      <c r="B71" s="297" t="s">
        <v>223</v>
      </c>
      <c r="C71" s="205">
        <v>163</v>
      </c>
      <c r="D71" s="205">
        <v>336</v>
      </c>
      <c r="E71" s="309" t="s">
        <v>46</v>
      </c>
      <c r="F71" s="329" t="s">
        <v>224</v>
      </c>
      <c r="G71" s="215">
        <f>G59+G60+G61+G69+G70</f>
        <v>14996</v>
      </c>
      <c r="H71" s="215">
        <f>H59+H60+H61+H69+H70</f>
        <v>5089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16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147</v>
      </c>
      <c r="D74" s="205">
        <v>128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6123</v>
      </c>
      <c r="D75" s="209">
        <f>SUM(D67:D74)</f>
        <v>4299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14996</v>
      </c>
      <c r="H79" s="216">
        <f>H71+H74+H75+H76</f>
        <v>5089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>
        <v>9</v>
      </c>
      <c r="D82" s="205">
        <v>47</v>
      </c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9</v>
      </c>
      <c r="D84" s="209">
        <f>D83+D82+D78</f>
        <v>47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197</v>
      </c>
      <c r="D87" s="205">
        <v>197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126</v>
      </c>
      <c r="D88" s="205">
        <v>953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323</v>
      </c>
      <c r="D91" s="209">
        <f>SUM(D87:D90)</f>
        <v>1150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7865</v>
      </c>
      <c r="D93" s="209">
        <f>D64+D75+D84+D91+D92</f>
        <v>6896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61374</v>
      </c>
      <c r="D94" s="218">
        <f>D93+D55</f>
        <v>47285</v>
      </c>
      <c r="E94" s="558" t="s">
        <v>270</v>
      </c>
      <c r="F94" s="345" t="s">
        <v>271</v>
      </c>
      <c r="G94" s="219">
        <f>G36+G39+G55+G79</f>
        <v>61374</v>
      </c>
      <c r="H94" s="219">
        <f>H36+H39+H55+H79</f>
        <v>47285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871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857</v>
      </c>
      <c r="E99" s="78"/>
      <c r="F99" s="224"/>
      <c r="G99" s="225"/>
      <c r="H99" s="226"/>
    </row>
    <row r="100" spans="1:5" ht="15">
      <c r="A100" s="227"/>
      <c r="B100" s="227"/>
      <c r="C100" s="601" t="s">
        <v>779</v>
      </c>
      <c r="D100" s="602"/>
      <c r="E100" s="602"/>
    </row>
    <row r="101" ht="25.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58:D63 C11:D18 C79:D83 C67:D74 C92:D92 G11:H13 G74:H76 C87:D90 G28:H28 G31:H31 G19:H19 G22:H24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">
      <selection activeCell="H16" sqref="H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"Параходство Българско речно плаване" АД 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1114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2008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18570</v>
      </c>
      <c r="D9" s="79">
        <v>13205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9263</v>
      </c>
      <c r="D10" s="79">
        <v>10000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1847</v>
      </c>
      <c r="D11" s="79">
        <v>1476</v>
      </c>
      <c r="E11" s="366" t="s">
        <v>291</v>
      </c>
      <c r="F11" s="365" t="s">
        <v>292</v>
      </c>
      <c r="G11" s="87">
        <v>45546</v>
      </c>
      <c r="H11" s="87">
        <v>36664</v>
      </c>
    </row>
    <row r="12" spans="1:8" ht="12">
      <c r="A12" s="363" t="s">
        <v>293</v>
      </c>
      <c r="B12" s="364" t="s">
        <v>294</v>
      </c>
      <c r="C12" s="79">
        <v>4653</v>
      </c>
      <c r="D12" s="79">
        <v>3492</v>
      </c>
      <c r="E12" s="366" t="s">
        <v>78</v>
      </c>
      <c r="F12" s="365" t="s">
        <v>295</v>
      </c>
      <c r="G12" s="87">
        <v>969</v>
      </c>
      <c r="H12" s="87">
        <v>1773</v>
      </c>
    </row>
    <row r="13" spans="1:18" ht="12">
      <c r="A13" s="363" t="s">
        <v>296</v>
      </c>
      <c r="B13" s="364" t="s">
        <v>297</v>
      </c>
      <c r="C13" s="79">
        <v>1201</v>
      </c>
      <c r="D13" s="79">
        <v>982</v>
      </c>
      <c r="E13" s="367" t="s">
        <v>51</v>
      </c>
      <c r="F13" s="368" t="s">
        <v>298</v>
      </c>
      <c r="G13" s="88">
        <f>SUM(G9:G12)</f>
        <v>46515</v>
      </c>
      <c r="H13" s="88">
        <f>SUM(H9:H12)</f>
        <v>38437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>
        <v>13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5996</v>
      </c>
      <c r="D16" s="80">
        <v>5575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41530</v>
      </c>
      <c r="D19" s="82">
        <f>SUM(D9:D15)+D16</f>
        <v>34743</v>
      </c>
      <c r="E19" s="373" t="s">
        <v>315</v>
      </c>
      <c r="F19" s="369" t="s">
        <v>316</v>
      </c>
      <c r="G19" s="87">
        <v>2</v>
      </c>
      <c r="H19" s="87">
        <v>79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5</v>
      </c>
      <c r="H20" s="87">
        <v>18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46</v>
      </c>
    </row>
    <row r="22" spans="1:8" ht="24">
      <c r="A22" s="360" t="s">
        <v>322</v>
      </c>
      <c r="B22" s="375" t="s">
        <v>323</v>
      </c>
      <c r="C22" s="79">
        <v>215</v>
      </c>
      <c r="D22" s="79">
        <v>220</v>
      </c>
      <c r="E22" s="373" t="s">
        <v>324</v>
      </c>
      <c r="F22" s="369" t="s">
        <v>325</v>
      </c>
      <c r="G22" s="87">
        <v>316</v>
      </c>
      <c r="H22" s="87">
        <v>116</v>
      </c>
    </row>
    <row r="23" spans="1:8" ht="24">
      <c r="A23" s="363" t="s">
        <v>326</v>
      </c>
      <c r="B23" s="375" t="s">
        <v>327</v>
      </c>
      <c r="C23" s="79">
        <v>38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202</v>
      </c>
      <c r="D24" s="79">
        <v>158</v>
      </c>
      <c r="E24" s="367" t="s">
        <v>103</v>
      </c>
      <c r="F24" s="370" t="s">
        <v>332</v>
      </c>
      <c r="G24" s="88">
        <f>SUM(G19:G23)</f>
        <v>323</v>
      </c>
      <c r="H24" s="88">
        <f>SUM(H19:H23)</f>
        <v>259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89</v>
      </c>
      <c r="D25" s="79">
        <v>77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544</v>
      </c>
      <c r="D26" s="82">
        <f>SUM(D22:D25)</f>
        <v>455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42074</v>
      </c>
      <c r="D28" s="83">
        <f>D26+D19</f>
        <v>35198</v>
      </c>
      <c r="E28" s="174" t="s">
        <v>337</v>
      </c>
      <c r="F28" s="370" t="s">
        <v>338</v>
      </c>
      <c r="G28" s="88">
        <f>G13+G15+G24</f>
        <v>46838</v>
      </c>
      <c r="H28" s="88">
        <f>H13+H15+H24</f>
        <v>38696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4764</v>
      </c>
      <c r="D30" s="83">
        <f>IF((H28-D28)&gt;0,H28-D28,0)</f>
        <v>3498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42074</v>
      </c>
      <c r="D33" s="82">
        <f>D28-D31+D32</f>
        <v>35198</v>
      </c>
      <c r="E33" s="174" t="s">
        <v>351</v>
      </c>
      <c r="F33" s="370" t="s">
        <v>352</v>
      </c>
      <c r="G33" s="90">
        <f>G32-G31+G28</f>
        <v>46838</v>
      </c>
      <c r="H33" s="90">
        <f>H32-H31+H28</f>
        <v>38696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4764</v>
      </c>
      <c r="D34" s="83">
        <f>IF((H33-D33)&gt;0,H33-D33,0)</f>
        <v>3498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476</v>
      </c>
      <c r="D35" s="82">
        <f>D36+D37+D38</f>
        <v>270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476</v>
      </c>
      <c r="D36" s="79">
        <v>383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-113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4288</v>
      </c>
      <c r="D39" s="570">
        <f>+IF((H33-D33-D35)&gt;0,H33-D33-D35,0)</f>
        <v>3228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4288</v>
      </c>
      <c r="D41" s="85">
        <f>IF(H39=0,IF(D39-D40&gt;0,D39-D40+H40,0),IF(H39-H40&lt;0,H40-H39+D39,0))</f>
        <v>3228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46838</v>
      </c>
      <c r="D42" s="86">
        <f>D33+D35+D39</f>
        <v>38696</v>
      </c>
      <c r="E42" s="177" t="s">
        <v>378</v>
      </c>
      <c r="F42" s="178" t="s">
        <v>379</v>
      </c>
      <c r="G42" s="90">
        <f>G39+G33</f>
        <v>46838</v>
      </c>
      <c r="H42" s="90">
        <f>H39+H33</f>
        <v>38696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872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859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 t="s">
        <v>860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"Параходство Българско речно плаване" АД 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1114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2008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46339</v>
      </c>
      <c r="D10" s="92">
        <v>40278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-31055</v>
      </c>
      <c r="D11" s="92">
        <v>-27516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-9513</v>
      </c>
      <c r="D13" s="92">
        <v>-8329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-265</v>
      </c>
      <c r="D14" s="92">
        <v>-268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-655</v>
      </c>
      <c r="D15" s="92">
        <v>-150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50</v>
      </c>
      <c r="D18" s="92">
        <v>-38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-686</v>
      </c>
      <c r="D19" s="92">
        <v>-506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4215</v>
      </c>
      <c r="D20" s="93">
        <f>SUM(D10:D19)</f>
        <v>3471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-4740</v>
      </c>
      <c r="D22" s="92">
        <v>-2898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54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23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-4717</v>
      </c>
      <c r="D32" s="93">
        <f>SUM(D22:D31)</f>
        <v>-2844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-295</v>
      </c>
      <c r="D37" s="92">
        <v>-100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>
        <v>-50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-30</v>
      </c>
      <c r="D41" s="92">
        <v>-31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-325</v>
      </c>
      <c r="D42" s="93">
        <f>SUM(D34:D41)</f>
        <v>-181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-827</v>
      </c>
      <c r="D43" s="93">
        <f>D42+D32+D20</f>
        <v>446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1150</v>
      </c>
      <c r="D44" s="184">
        <v>704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323</v>
      </c>
      <c r="D45" s="93">
        <f>D44+D43</f>
        <v>1150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323</v>
      </c>
      <c r="D46" s="94">
        <v>1150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24">
      <c r="A51" s="546"/>
      <c r="B51" s="546" t="s">
        <v>861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24">
      <c r="A53" s="546"/>
      <c r="B53" s="546" t="s">
        <v>862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H29" sqref="H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"Параходство Българско речно плаване" АД 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1114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2008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28959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90</v>
      </c>
      <c r="G11" s="96">
        <f>'справка №1-БАЛАНС'!H23</f>
        <v>0</v>
      </c>
      <c r="H11" s="98">
        <v>4744</v>
      </c>
      <c r="I11" s="96">
        <f>'справка №1-БАЛАНС'!H28+'справка №1-БАЛАНС'!H31</f>
        <v>3421</v>
      </c>
      <c r="J11" s="96">
        <f>'справка №1-БАЛАНС'!H29+'справка №1-БАЛАНС'!H32</f>
        <v>0</v>
      </c>
      <c r="K11" s="98"/>
      <c r="L11" s="424">
        <f>SUM(C11:K11)</f>
        <v>37214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28959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90</v>
      </c>
      <c r="G15" s="99">
        <f t="shared" si="2"/>
        <v>0</v>
      </c>
      <c r="H15" s="99">
        <f t="shared" si="2"/>
        <v>4744</v>
      </c>
      <c r="I15" s="99">
        <f t="shared" si="2"/>
        <v>3421</v>
      </c>
      <c r="J15" s="99">
        <f t="shared" si="2"/>
        <v>0</v>
      </c>
      <c r="K15" s="99">
        <f t="shared" si="2"/>
        <v>0</v>
      </c>
      <c r="L15" s="424">
        <f t="shared" si="1"/>
        <v>37214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4288</v>
      </c>
      <c r="J16" s="425">
        <f>+'справка №1-БАЛАНС'!G32</f>
        <v>0</v>
      </c>
      <c r="K16" s="98"/>
      <c r="L16" s="424">
        <f t="shared" si="1"/>
        <v>4288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3228</v>
      </c>
      <c r="G17" s="100">
        <f t="shared" si="3"/>
        <v>0</v>
      </c>
      <c r="H17" s="100">
        <f t="shared" si="3"/>
        <v>0</v>
      </c>
      <c r="I17" s="100">
        <f t="shared" si="3"/>
        <v>-3228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3228</v>
      </c>
      <c r="G19" s="98"/>
      <c r="H19" s="98"/>
      <c r="I19" s="98">
        <v>-3228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-20</v>
      </c>
      <c r="I28" s="98">
        <v>20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28959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3318</v>
      </c>
      <c r="G29" s="97">
        <f t="shared" si="6"/>
        <v>0</v>
      </c>
      <c r="H29" s="97">
        <f t="shared" si="6"/>
        <v>4724</v>
      </c>
      <c r="I29" s="97">
        <f t="shared" si="6"/>
        <v>4501</v>
      </c>
      <c r="J29" s="97">
        <f t="shared" si="6"/>
        <v>0</v>
      </c>
      <c r="K29" s="97">
        <f t="shared" si="6"/>
        <v>0</v>
      </c>
      <c r="L29" s="424">
        <f t="shared" si="1"/>
        <v>41502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28959</v>
      </c>
      <c r="D32" s="97">
        <f t="shared" si="7"/>
        <v>0</v>
      </c>
      <c r="E32" s="97">
        <f t="shared" si="7"/>
        <v>0</v>
      </c>
      <c r="F32" s="97">
        <f t="shared" si="7"/>
        <v>3318</v>
      </c>
      <c r="G32" s="97">
        <f t="shared" si="7"/>
        <v>0</v>
      </c>
      <c r="H32" s="97">
        <f t="shared" si="7"/>
        <v>4724</v>
      </c>
      <c r="I32" s="97">
        <f t="shared" si="7"/>
        <v>4501</v>
      </c>
      <c r="J32" s="97">
        <f t="shared" si="7"/>
        <v>0</v>
      </c>
      <c r="K32" s="97">
        <f t="shared" si="7"/>
        <v>0</v>
      </c>
      <c r="L32" s="424">
        <f t="shared" si="1"/>
        <v>41502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5" t="s">
        <v>863</v>
      </c>
      <c r="E35" s="605"/>
      <c r="F35" s="605"/>
      <c r="G35" s="605"/>
      <c r="H35" s="605"/>
      <c r="I35" s="605"/>
      <c r="J35" s="24" t="s">
        <v>864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"Параходство Българско речно плаване" АД 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827183719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2008 година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1114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15284</v>
      </c>
      <c r="E9" s="243"/>
      <c r="F9" s="243"/>
      <c r="G9" s="113">
        <f>D9+E9-F9</f>
        <v>15284</v>
      </c>
      <c r="H9" s="103"/>
      <c r="I9" s="103"/>
      <c r="J9" s="113">
        <f>G9+H9-I9</f>
        <v>15284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15284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4004</v>
      </c>
      <c r="E10" s="243"/>
      <c r="F10" s="243"/>
      <c r="G10" s="113">
        <f aca="true" t="shared" si="2" ref="G10:G39">D10+E10-F10</f>
        <v>4004</v>
      </c>
      <c r="H10" s="103"/>
      <c r="I10" s="103"/>
      <c r="J10" s="113">
        <f aca="true" t="shared" si="3" ref="J10:J39">G10+H10-I10</f>
        <v>4004</v>
      </c>
      <c r="K10" s="103">
        <v>327</v>
      </c>
      <c r="L10" s="103">
        <v>140</v>
      </c>
      <c r="M10" s="103"/>
      <c r="N10" s="113">
        <f aca="true" t="shared" si="4" ref="N10:N39">K10+L10-M10</f>
        <v>467</v>
      </c>
      <c r="O10" s="103"/>
      <c r="P10" s="103"/>
      <c r="Q10" s="113">
        <f t="shared" si="0"/>
        <v>467</v>
      </c>
      <c r="R10" s="113">
        <f t="shared" si="1"/>
        <v>3537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2657</v>
      </c>
      <c r="E11" s="243">
        <v>1278</v>
      </c>
      <c r="F11" s="243">
        <v>9</v>
      </c>
      <c r="G11" s="113">
        <f t="shared" si="2"/>
        <v>3926</v>
      </c>
      <c r="H11" s="103"/>
      <c r="I11" s="103"/>
      <c r="J11" s="113">
        <f t="shared" si="3"/>
        <v>3926</v>
      </c>
      <c r="K11" s="103">
        <v>265</v>
      </c>
      <c r="L11" s="103">
        <v>382</v>
      </c>
      <c r="M11" s="103">
        <v>10</v>
      </c>
      <c r="N11" s="113">
        <f t="shared" si="4"/>
        <v>637</v>
      </c>
      <c r="O11" s="103"/>
      <c r="P11" s="103"/>
      <c r="Q11" s="113">
        <f t="shared" si="0"/>
        <v>637</v>
      </c>
      <c r="R11" s="113">
        <f t="shared" si="1"/>
        <v>3289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4650</v>
      </c>
      <c r="E12" s="243">
        <v>22</v>
      </c>
      <c r="F12" s="243">
        <v>227</v>
      </c>
      <c r="G12" s="113">
        <f t="shared" si="2"/>
        <v>4445</v>
      </c>
      <c r="H12" s="103"/>
      <c r="I12" s="103"/>
      <c r="J12" s="113">
        <f t="shared" si="3"/>
        <v>4445</v>
      </c>
      <c r="K12" s="103">
        <v>215</v>
      </c>
      <c r="L12" s="103">
        <v>194</v>
      </c>
      <c r="M12" s="103">
        <v>19</v>
      </c>
      <c r="N12" s="113">
        <f t="shared" si="4"/>
        <v>390</v>
      </c>
      <c r="O12" s="103"/>
      <c r="P12" s="103"/>
      <c r="Q12" s="113">
        <f t="shared" si="0"/>
        <v>390</v>
      </c>
      <c r="R12" s="113">
        <f t="shared" si="1"/>
        <v>4055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22297</v>
      </c>
      <c r="E13" s="243">
        <v>4256</v>
      </c>
      <c r="F13" s="243">
        <v>20</v>
      </c>
      <c r="G13" s="113">
        <f t="shared" si="2"/>
        <v>26533</v>
      </c>
      <c r="H13" s="103"/>
      <c r="I13" s="103"/>
      <c r="J13" s="113">
        <f t="shared" si="3"/>
        <v>26533</v>
      </c>
      <c r="K13" s="103">
        <v>11635</v>
      </c>
      <c r="L13" s="103">
        <v>1032</v>
      </c>
      <c r="M13" s="103">
        <v>5</v>
      </c>
      <c r="N13" s="113">
        <f t="shared" si="4"/>
        <v>12662</v>
      </c>
      <c r="O13" s="103"/>
      <c r="P13" s="103"/>
      <c r="Q13" s="113">
        <f t="shared" si="0"/>
        <v>12662</v>
      </c>
      <c r="R13" s="113">
        <f t="shared" si="1"/>
        <v>13871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348</v>
      </c>
      <c r="E14" s="243">
        <v>33</v>
      </c>
      <c r="F14" s="243">
        <v>1</v>
      </c>
      <c r="G14" s="113">
        <f t="shared" si="2"/>
        <v>380</v>
      </c>
      <c r="H14" s="103"/>
      <c r="I14" s="103"/>
      <c r="J14" s="113">
        <f t="shared" si="3"/>
        <v>380</v>
      </c>
      <c r="K14" s="103">
        <v>207</v>
      </c>
      <c r="L14" s="103">
        <v>89</v>
      </c>
      <c r="M14" s="103">
        <v>1</v>
      </c>
      <c r="N14" s="113">
        <f t="shared" si="4"/>
        <v>295</v>
      </c>
      <c r="O14" s="103"/>
      <c r="P14" s="103"/>
      <c r="Q14" s="113">
        <f t="shared" si="0"/>
        <v>295</v>
      </c>
      <c r="R14" s="113">
        <f t="shared" si="1"/>
        <v>85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>
        <v>2171</v>
      </c>
      <c r="E15" s="565">
        <v>15099</v>
      </c>
      <c r="F15" s="565">
        <v>5590</v>
      </c>
      <c r="G15" s="113">
        <f t="shared" si="2"/>
        <v>11680</v>
      </c>
      <c r="H15" s="566"/>
      <c r="I15" s="566"/>
      <c r="J15" s="113">
        <f t="shared" si="3"/>
        <v>11680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11680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51411</v>
      </c>
      <c r="E17" s="248">
        <f>SUM(E9:E16)</f>
        <v>20688</v>
      </c>
      <c r="F17" s="248">
        <f>SUM(F9:F16)</f>
        <v>5847</v>
      </c>
      <c r="G17" s="113">
        <f t="shared" si="2"/>
        <v>66252</v>
      </c>
      <c r="H17" s="114">
        <f>SUM(H9:H16)</f>
        <v>0</v>
      </c>
      <c r="I17" s="114">
        <f>SUM(I9:I16)</f>
        <v>0</v>
      </c>
      <c r="J17" s="113">
        <f t="shared" si="3"/>
        <v>66252</v>
      </c>
      <c r="K17" s="114">
        <f>SUM(K9:K16)</f>
        <v>12649</v>
      </c>
      <c r="L17" s="114">
        <f>SUM(L9:L16)</f>
        <v>1837</v>
      </c>
      <c r="M17" s="114">
        <f>SUM(M9:M16)</f>
        <v>35</v>
      </c>
      <c r="N17" s="113">
        <f t="shared" si="4"/>
        <v>14451</v>
      </c>
      <c r="O17" s="114">
        <f>SUM(O9:O16)</f>
        <v>0</v>
      </c>
      <c r="P17" s="114">
        <f>SUM(P9:P16)</f>
        <v>0</v>
      </c>
      <c r="Q17" s="113">
        <f t="shared" si="5"/>
        <v>14451</v>
      </c>
      <c r="R17" s="113">
        <f t="shared" si="6"/>
        <v>51801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16</v>
      </c>
      <c r="E22" s="243">
        <v>91</v>
      </c>
      <c r="F22" s="243"/>
      <c r="G22" s="113">
        <f t="shared" si="2"/>
        <v>107</v>
      </c>
      <c r="H22" s="103"/>
      <c r="I22" s="103"/>
      <c r="J22" s="113">
        <f t="shared" si="3"/>
        <v>107</v>
      </c>
      <c r="K22" s="103">
        <v>12</v>
      </c>
      <c r="L22" s="103">
        <v>10</v>
      </c>
      <c r="M22" s="103"/>
      <c r="N22" s="113">
        <f t="shared" si="4"/>
        <v>22</v>
      </c>
      <c r="O22" s="103"/>
      <c r="P22" s="103"/>
      <c r="Q22" s="113">
        <f t="shared" si="5"/>
        <v>22</v>
      </c>
      <c r="R22" s="113">
        <f t="shared" si="6"/>
        <v>85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16</v>
      </c>
      <c r="E25" s="244">
        <f aca="true" t="shared" si="7" ref="E25:P25">SUM(E21:E24)</f>
        <v>91</v>
      </c>
      <c r="F25" s="244">
        <f t="shared" si="7"/>
        <v>0</v>
      </c>
      <c r="G25" s="105">
        <f t="shared" si="2"/>
        <v>107</v>
      </c>
      <c r="H25" s="104">
        <f t="shared" si="7"/>
        <v>0</v>
      </c>
      <c r="I25" s="104">
        <f t="shared" si="7"/>
        <v>0</v>
      </c>
      <c r="J25" s="105">
        <f t="shared" si="3"/>
        <v>107</v>
      </c>
      <c r="K25" s="104">
        <f t="shared" si="7"/>
        <v>12</v>
      </c>
      <c r="L25" s="104">
        <f t="shared" si="7"/>
        <v>10</v>
      </c>
      <c r="M25" s="104">
        <f t="shared" si="7"/>
        <v>0</v>
      </c>
      <c r="N25" s="105">
        <f t="shared" si="4"/>
        <v>22</v>
      </c>
      <c r="O25" s="104">
        <f t="shared" si="7"/>
        <v>0</v>
      </c>
      <c r="P25" s="104">
        <f t="shared" si="7"/>
        <v>0</v>
      </c>
      <c r="Q25" s="105">
        <f t="shared" si="5"/>
        <v>22</v>
      </c>
      <c r="R25" s="105">
        <f t="shared" si="6"/>
        <v>85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1521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1521</v>
      </c>
      <c r="H27" s="109">
        <f t="shared" si="8"/>
        <v>0</v>
      </c>
      <c r="I27" s="109">
        <f t="shared" si="8"/>
        <v>0</v>
      </c>
      <c r="J27" s="110">
        <f t="shared" si="3"/>
        <v>1521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1521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1504</v>
      </c>
      <c r="E28" s="243"/>
      <c r="F28" s="243"/>
      <c r="G28" s="113">
        <f t="shared" si="2"/>
        <v>1504</v>
      </c>
      <c r="H28" s="103"/>
      <c r="I28" s="103"/>
      <c r="J28" s="113">
        <f t="shared" si="3"/>
        <v>1504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1504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17</v>
      </c>
      <c r="E31" s="243"/>
      <c r="F31" s="243"/>
      <c r="G31" s="113">
        <f t="shared" si="2"/>
        <v>17</v>
      </c>
      <c r="H31" s="111"/>
      <c r="I31" s="111"/>
      <c r="J31" s="113">
        <f t="shared" si="3"/>
        <v>17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1521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1521</v>
      </c>
      <c r="H38" s="114">
        <f t="shared" si="12"/>
        <v>0</v>
      </c>
      <c r="I38" s="114">
        <f t="shared" si="12"/>
        <v>0</v>
      </c>
      <c r="J38" s="113">
        <f t="shared" si="3"/>
        <v>1521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1521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52948</v>
      </c>
      <c r="E40" s="547">
        <f>E17+E18+E19+E25+E38+E39</f>
        <v>20779</v>
      </c>
      <c r="F40" s="547">
        <f aca="true" t="shared" si="13" ref="F40:R40">F17+F18+F19+F25+F38+F39</f>
        <v>5847</v>
      </c>
      <c r="G40" s="547">
        <f t="shared" si="13"/>
        <v>67880</v>
      </c>
      <c r="H40" s="547">
        <f t="shared" si="13"/>
        <v>0</v>
      </c>
      <c r="I40" s="547">
        <f t="shared" si="13"/>
        <v>0</v>
      </c>
      <c r="J40" s="547">
        <f t="shared" si="13"/>
        <v>67880</v>
      </c>
      <c r="K40" s="547">
        <f t="shared" si="13"/>
        <v>12661</v>
      </c>
      <c r="L40" s="547">
        <f t="shared" si="13"/>
        <v>1847</v>
      </c>
      <c r="M40" s="547">
        <f t="shared" si="13"/>
        <v>35</v>
      </c>
      <c r="N40" s="547">
        <f t="shared" si="13"/>
        <v>14473</v>
      </c>
      <c r="O40" s="547">
        <f t="shared" si="13"/>
        <v>0</v>
      </c>
      <c r="P40" s="547">
        <f t="shared" si="13"/>
        <v>0</v>
      </c>
      <c r="Q40" s="547">
        <f t="shared" si="13"/>
        <v>14473</v>
      </c>
      <c r="R40" s="547">
        <f t="shared" si="13"/>
        <v>53407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17"/>
      <c r="L44" s="617"/>
      <c r="M44" s="617"/>
      <c r="N44" s="617"/>
      <c r="O44" s="618" t="s">
        <v>866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C84" sqref="C8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"Параходство Българско речно плаване" АД 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2008 година</v>
      </c>
      <c r="B4" s="634"/>
      <c r="C4" s="354" t="s">
        <v>4</v>
      </c>
      <c r="D4" s="354"/>
      <c r="E4" s="353">
        <f>'справка №1-БАЛАНС'!H4</f>
        <v>1114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102</v>
      </c>
      <c r="D21" s="153"/>
      <c r="E21" s="166">
        <f t="shared" si="0"/>
        <v>102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793</v>
      </c>
      <c r="D24" s="165">
        <f>SUM(D25:D27)</f>
        <v>793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</v>
      </c>
      <c r="D26" s="153"/>
      <c r="E26" s="166">
        <f t="shared" si="0"/>
        <v>18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775</v>
      </c>
      <c r="D27" s="153">
        <v>793</v>
      </c>
      <c r="E27" s="166">
        <f t="shared" si="0"/>
        <v>-18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3313</v>
      </c>
      <c r="D28" s="153">
        <v>3313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1691</v>
      </c>
      <c r="D29" s="153">
        <v>1691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158</v>
      </c>
      <c r="D31" s="153">
        <v>158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5</v>
      </c>
      <c r="D32" s="153">
        <v>5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16</v>
      </c>
      <c r="D33" s="150">
        <f>SUM(D34:D37)</f>
        <v>16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16</v>
      </c>
      <c r="D35" s="153">
        <v>16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147</v>
      </c>
      <c r="D38" s="150">
        <f>SUM(D39:D42)</f>
        <v>147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147</v>
      </c>
      <c r="D42" s="153">
        <v>147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6123</v>
      </c>
      <c r="D43" s="149">
        <f>D24+D28+D29+D31+D30+D32+D33+D38</f>
        <v>6123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6225</v>
      </c>
      <c r="D44" s="148">
        <f>D43+D21+D19+D9</f>
        <v>6123</v>
      </c>
      <c r="E44" s="164">
        <f>E43+E21+E19+E9</f>
        <v>102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2888</v>
      </c>
      <c r="D52" s="148">
        <f>SUM(D53:D55)</f>
        <v>0</v>
      </c>
      <c r="E52" s="165">
        <f>C52-D52</f>
        <v>2888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2888</v>
      </c>
      <c r="D53" s="153"/>
      <c r="E53" s="165">
        <f>C53-D53</f>
        <v>2888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425</v>
      </c>
      <c r="D56" s="148">
        <f>D57+D59</f>
        <v>0</v>
      </c>
      <c r="E56" s="165">
        <f t="shared" si="1"/>
        <v>425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>
        <v>425</v>
      </c>
      <c r="D59" s="153"/>
      <c r="E59" s="165">
        <f t="shared" si="1"/>
        <v>425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410</v>
      </c>
      <c r="D64" s="153"/>
      <c r="E64" s="165">
        <f t="shared" si="1"/>
        <v>410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3723</v>
      </c>
      <c r="D66" s="148">
        <f>D52+D56+D61+D62+D63+D64</f>
        <v>0</v>
      </c>
      <c r="E66" s="165">
        <f t="shared" si="1"/>
        <v>3723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1153</v>
      </c>
      <c r="D68" s="153"/>
      <c r="E68" s="165">
        <f t="shared" si="1"/>
        <v>1153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9877</v>
      </c>
      <c r="D71" s="150">
        <f>SUM(D72:D74)</f>
        <v>9877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9877</v>
      </c>
      <c r="D72" s="153">
        <v>9877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100</v>
      </c>
      <c r="D80" s="148">
        <f>SUM(D81:D84)</f>
        <v>100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100</v>
      </c>
      <c r="D83" s="153">
        <v>100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4967</v>
      </c>
      <c r="D85" s="149">
        <f>SUM(D86:D90)+D94</f>
        <v>4967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3074</v>
      </c>
      <c r="D87" s="153">
        <v>3074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51</v>
      </c>
      <c r="D88" s="153">
        <v>51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1318</v>
      </c>
      <c r="D89" s="153">
        <v>1318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103</v>
      </c>
      <c r="D90" s="148">
        <f>SUM(D91:D93)</f>
        <v>103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54</v>
      </c>
      <c r="D91" s="153">
        <v>54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49</v>
      </c>
      <c r="D93" s="153">
        <v>49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421</v>
      </c>
      <c r="D94" s="153">
        <v>421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36</v>
      </c>
      <c r="D95" s="153">
        <v>36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14980</v>
      </c>
      <c r="D96" s="149">
        <f>D85+D80+D75+D71+D95</f>
        <v>14980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19856</v>
      </c>
      <c r="D97" s="149">
        <f>D96+D68+D66</f>
        <v>14980</v>
      </c>
      <c r="E97" s="149">
        <f>E96+E68+E66</f>
        <v>4876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>
        <v>100</v>
      </c>
      <c r="D102" s="153"/>
      <c r="E102" s="153">
        <v>84</v>
      </c>
      <c r="F102" s="172">
        <f>C102+D102-E102</f>
        <v>16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100</v>
      </c>
      <c r="D105" s="148">
        <f>SUM(D102:D104)</f>
        <v>0</v>
      </c>
      <c r="E105" s="148">
        <f>SUM(E102:E104)</f>
        <v>84</v>
      </c>
      <c r="F105" s="148">
        <f>SUM(F102:F104)</f>
        <v>16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876</v>
      </c>
      <c r="B109" s="630"/>
      <c r="C109" s="630" t="s">
        <v>867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868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"Параходство Българско речно плаване" АД </v>
      </c>
      <c r="D4" s="628"/>
      <c r="E4" s="628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 t="str">
        <f>'справка №1-БАЛАНС'!E5</f>
        <v>2008 година</v>
      </c>
      <c r="D5" s="637"/>
      <c r="E5" s="637"/>
      <c r="F5" s="579"/>
      <c r="G5" s="354" t="s">
        <v>4</v>
      </c>
      <c r="H5" s="581"/>
      <c r="I5" s="588">
        <f>'справка №1-БАЛАНС'!H4</f>
        <v>1114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>
        <v>177</v>
      </c>
      <c r="D19" s="141"/>
      <c r="E19" s="141"/>
      <c r="F19" s="141">
        <v>47</v>
      </c>
      <c r="G19" s="141"/>
      <c r="H19" s="141">
        <v>38</v>
      </c>
      <c r="I19" s="541">
        <f t="shared" si="0"/>
        <v>9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177</v>
      </c>
      <c r="D26" s="127">
        <f t="shared" si="2"/>
        <v>0</v>
      </c>
      <c r="E26" s="127">
        <f t="shared" si="2"/>
        <v>0</v>
      </c>
      <c r="F26" s="127">
        <f t="shared" si="2"/>
        <v>47</v>
      </c>
      <c r="G26" s="127">
        <f t="shared" si="2"/>
        <v>0</v>
      </c>
      <c r="H26" s="127">
        <f t="shared" si="2"/>
        <v>38</v>
      </c>
      <c r="I26" s="541">
        <f t="shared" si="0"/>
        <v>9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869</v>
      </c>
      <c r="E30" s="635"/>
      <c r="F30" s="635"/>
      <c r="G30" s="635"/>
      <c r="H30" s="519" t="s">
        <v>868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06">
      <selection activeCell="A133" sqref="A13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"Параходство Българско речно плаване" АД </v>
      </c>
      <c r="C5" s="627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819</v>
      </c>
      <c r="B6" s="606" t="str">
        <f>'справка №1-БАЛАНС'!E5</f>
        <v>2008 година</v>
      </c>
      <c r="C6" s="637"/>
      <c r="D6" s="55"/>
      <c r="E6" s="354" t="s">
        <v>4</v>
      </c>
      <c r="F6" s="591">
        <f>'справка №1-БАЛАНС'!H4</f>
        <v>1114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877</v>
      </c>
      <c r="B12" s="67"/>
      <c r="C12" s="550">
        <v>646</v>
      </c>
      <c r="D12" s="550">
        <v>51</v>
      </c>
      <c r="E12" s="550"/>
      <c r="F12" s="552">
        <f>C12-E12</f>
        <v>646</v>
      </c>
    </row>
    <row r="13" spans="1:6" ht="12.75">
      <c r="A13" s="66" t="s">
        <v>878</v>
      </c>
      <c r="B13" s="67"/>
      <c r="C13" s="550">
        <v>858</v>
      </c>
      <c r="D13" s="550">
        <v>77</v>
      </c>
      <c r="E13" s="550"/>
      <c r="F13" s="552">
        <f aca="true" t="shared" si="0" ref="F13:F26">C13-E13</f>
        <v>858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1504</v>
      </c>
      <c r="D27" s="536"/>
      <c r="E27" s="536">
        <f>SUM(E12:E26)</f>
        <v>0</v>
      </c>
      <c r="F27" s="551">
        <f>SUM(F12:F26)</f>
        <v>1504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1504</v>
      </c>
      <c r="D79" s="536"/>
      <c r="E79" s="536">
        <f>E78+E61+E44+E27</f>
        <v>0</v>
      </c>
      <c r="F79" s="551">
        <f>F78+F61+F44+F27</f>
        <v>1504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879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867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2009-01-30T08:22:25Z</cp:lastPrinted>
  <dcterms:created xsi:type="dcterms:W3CDTF">2000-06-29T12:02:40Z</dcterms:created>
  <dcterms:modified xsi:type="dcterms:W3CDTF">2009-01-30T12:47:08Z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