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625" windowWidth="10800" windowHeight="3570" tabRatio="573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 calcMode="autoNoTable"/>
</workbook>
</file>

<file path=xl/calcChain.xml><?xml version="1.0" encoding="utf-8"?>
<calcChain xmlns="http://schemas.openxmlformats.org/spreadsheetml/2006/main">
  <c r="F46" i="8" l="1"/>
  <c r="F29" i="8"/>
  <c r="C19" i="2" l="1"/>
  <c r="H27" i="1"/>
  <c r="H33" i="1" s="1"/>
  <c r="G27" i="1"/>
  <c r="G33" i="1" s="1"/>
  <c r="H21" i="1"/>
  <c r="H25" i="1" s="1"/>
  <c r="G21" i="1"/>
  <c r="G25" i="1" s="1"/>
  <c r="H17" i="1"/>
  <c r="C11" i="4" s="1"/>
  <c r="G17" i="1"/>
  <c r="C39" i="1"/>
  <c r="C34" i="1"/>
  <c r="C45" i="1" s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E11" i="4"/>
  <c r="E12" i="4"/>
  <c r="E15" i="4" s="1"/>
  <c r="E17" i="4"/>
  <c r="E21" i="4"/>
  <c r="E24" i="4"/>
  <c r="F11" i="4"/>
  <c r="F12" i="4"/>
  <c r="F15" i="4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2" i="4"/>
  <c r="C17" i="4"/>
  <c r="C21" i="4"/>
  <c r="C24" i="4"/>
  <c r="L13" i="4"/>
  <c r="L14" i="4"/>
  <c r="L16" i="4"/>
  <c r="L17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D38" i="5"/>
  <c r="E17" i="5"/>
  <c r="E25" i="5"/>
  <c r="E27" i="5"/>
  <c r="E32" i="5"/>
  <c r="F17" i="5"/>
  <c r="F25" i="5"/>
  <c r="F27" i="5"/>
  <c r="F32" i="5"/>
  <c r="F38" i="5"/>
  <c r="G18" i="5"/>
  <c r="J18" i="5" s="1"/>
  <c r="G19" i="5"/>
  <c r="J19" i="5" s="1"/>
  <c r="H17" i="5"/>
  <c r="H25" i="5"/>
  <c r="H27" i="5"/>
  <c r="H32" i="5"/>
  <c r="H38" i="5" s="1"/>
  <c r="I17" i="5"/>
  <c r="I25" i="5"/>
  <c r="I27" i="5"/>
  <c r="I32" i="5"/>
  <c r="I38" i="5"/>
  <c r="K17" i="5"/>
  <c r="K25" i="5"/>
  <c r="K27" i="5"/>
  <c r="K32" i="5"/>
  <c r="K38" i="5" s="1"/>
  <c r="N38" i="5" s="1"/>
  <c r="L17" i="5"/>
  <c r="L25" i="5"/>
  <c r="N25" i="5" s="1"/>
  <c r="Q25" i="5" s="1"/>
  <c r="L27" i="5"/>
  <c r="L32" i="5"/>
  <c r="L38" i="5"/>
  <c r="M17" i="5"/>
  <c r="M25" i="5"/>
  <c r="M27" i="5"/>
  <c r="M32" i="5"/>
  <c r="M38" i="5" s="1"/>
  <c r="N18" i="5"/>
  <c r="Q18" i="5" s="1"/>
  <c r="N19" i="5"/>
  <c r="O17" i="5"/>
  <c r="O25" i="5"/>
  <c r="O27" i="5"/>
  <c r="O32" i="5"/>
  <c r="O38" i="5" s="1"/>
  <c r="P17" i="5"/>
  <c r="P25" i="5"/>
  <c r="P27" i="5"/>
  <c r="P32" i="5"/>
  <c r="P38" i="5"/>
  <c r="Q19" i="5"/>
  <c r="N28" i="5"/>
  <c r="Q28" i="5" s="1"/>
  <c r="G28" i="5"/>
  <c r="J28" i="5" s="1"/>
  <c r="R28" i="5"/>
  <c r="N29" i="5"/>
  <c r="Q29" i="5"/>
  <c r="G29" i="5"/>
  <c r="J29" i="5" s="1"/>
  <c r="R29" i="5" s="1"/>
  <c r="N30" i="5"/>
  <c r="Q30" i="5" s="1"/>
  <c r="G30" i="5"/>
  <c r="J30" i="5" s="1"/>
  <c r="R30" i="5" s="1"/>
  <c r="N31" i="5"/>
  <c r="Q31" i="5"/>
  <c r="G31" i="5"/>
  <c r="J31" i="5"/>
  <c r="R31" i="5" s="1"/>
  <c r="N32" i="5"/>
  <c r="Q32" i="5" s="1"/>
  <c r="G32" i="5"/>
  <c r="J32" i="5" s="1"/>
  <c r="R32" i="5" s="1"/>
  <c r="N33" i="5"/>
  <c r="Q33" i="5" s="1"/>
  <c r="G33" i="5"/>
  <c r="J33" i="5" s="1"/>
  <c r="N34" i="5"/>
  <c r="Q34" i="5" s="1"/>
  <c r="G34" i="5"/>
  <c r="J34" i="5" s="1"/>
  <c r="N35" i="5"/>
  <c r="Q35" i="5" s="1"/>
  <c r="G35" i="5"/>
  <c r="J35" i="5" s="1"/>
  <c r="N36" i="5"/>
  <c r="Q36" i="5" s="1"/>
  <c r="G36" i="5"/>
  <c r="J36" i="5" s="1"/>
  <c r="R36" i="5"/>
  <c r="N37" i="5"/>
  <c r="Q37" i="5"/>
  <c r="G37" i="5"/>
  <c r="J37" i="5"/>
  <c r="R37" i="5" s="1"/>
  <c r="G20" i="5"/>
  <c r="G21" i="5"/>
  <c r="G22" i="5"/>
  <c r="J22" i="5" s="1"/>
  <c r="G23" i="5"/>
  <c r="G24" i="5"/>
  <c r="J24" i="5" s="1"/>
  <c r="G16" i="5"/>
  <c r="J16" i="5" s="1"/>
  <c r="J20" i="5"/>
  <c r="J21" i="5"/>
  <c r="J23" i="5"/>
  <c r="R23" i="5" s="1"/>
  <c r="N20" i="5"/>
  <c r="Q20" i="5" s="1"/>
  <c r="R20" i="5" s="1"/>
  <c r="N21" i="5"/>
  <c r="N22" i="5"/>
  <c r="Q22" i="5" s="1"/>
  <c r="N23" i="5"/>
  <c r="N24" i="5"/>
  <c r="Q24" i="5" s="1"/>
  <c r="N16" i="5"/>
  <c r="Q16" i="5" s="1"/>
  <c r="R16" i="5"/>
  <c r="Q21" i="5"/>
  <c r="R21" i="5" s="1"/>
  <c r="Q23" i="5"/>
  <c r="G10" i="5"/>
  <c r="G11" i="5"/>
  <c r="J11" i="5" s="1"/>
  <c r="G12" i="5"/>
  <c r="J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52" i="6"/>
  <c r="F66" i="6" s="1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16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19" i="6" s="1"/>
  <c r="C33" i="6"/>
  <c r="D24" i="6"/>
  <c r="D33" i="6"/>
  <c r="D38" i="6"/>
  <c r="D11" i="6"/>
  <c r="D19" i="6" s="1"/>
  <c r="E20" i="6"/>
  <c r="D105" i="6"/>
  <c r="E105" i="6"/>
  <c r="F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49" i="8" s="1"/>
  <c r="C114" i="8"/>
  <c r="C97" i="8"/>
  <c r="F148" i="8"/>
  <c r="F149" i="8" s="1"/>
  <c r="E148" i="8"/>
  <c r="F131" i="8"/>
  <c r="E131" i="8"/>
  <c r="F114" i="8"/>
  <c r="E114" i="8"/>
  <c r="F97" i="8"/>
  <c r="E97" i="8"/>
  <c r="C27" i="8"/>
  <c r="C78" i="8"/>
  <c r="C61" i="8"/>
  <c r="C44" i="8"/>
  <c r="E78" i="8"/>
  <c r="E61" i="8"/>
  <c r="F44" i="8"/>
  <c r="E44" i="8"/>
  <c r="E27" i="8"/>
  <c r="D96" i="6" l="1"/>
  <c r="D43" i="3"/>
  <c r="D45" i="3" s="1"/>
  <c r="C66" i="6"/>
  <c r="C43" i="6"/>
  <c r="C44" i="6" s="1"/>
  <c r="E90" i="6"/>
  <c r="E85" i="6" s="1"/>
  <c r="C96" i="6"/>
  <c r="E75" i="6"/>
  <c r="C97" i="6"/>
  <c r="E33" i="6"/>
  <c r="E38" i="6"/>
  <c r="E11" i="6"/>
  <c r="E19" i="6" s="1"/>
  <c r="R18" i="5"/>
  <c r="E38" i="5"/>
  <c r="G38" i="5" s="1"/>
  <c r="G25" i="5"/>
  <c r="J25" i="5" s="1"/>
  <c r="R25" i="5" s="1"/>
  <c r="R24" i="5"/>
  <c r="R22" i="5"/>
  <c r="G17" i="5"/>
  <c r="J17" i="5" s="1"/>
  <c r="C28" i="2"/>
  <c r="C33" i="2" s="1"/>
  <c r="G36" i="1"/>
  <c r="G94" i="1" s="1"/>
  <c r="D28" i="2"/>
  <c r="D33" i="2" s="1"/>
  <c r="I15" i="4"/>
  <c r="H36" i="1"/>
  <c r="H94" i="1" s="1"/>
  <c r="D45" i="1"/>
  <c r="Q38" i="5"/>
  <c r="D55" i="1"/>
  <c r="R35" i="5"/>
  <c r="R33" i="5"/>
  <c r="I29" i="4"/>
  <c r="I32" i="4" s="1"/>
  <c r="H29" i="4"/>
  <c r="H32" i="4" s="1"/>
  <c r="G29" i="4"/>
  <c r="G32" i="4" s="1"/>
  <c r="D93" i="1"/>
  <c r="C79" i="8"/>
  <c r="E149" i="8"/>
  <c r="F27" i="8"/>
  <c r="F79" i="8" s="1"/>
  <c r="D43" i="6"/>
  <c r="D44" i="6" s="1"/>
  <c r="F97" i="6"/>
  <c r="E71" i="6"/>
  <c r="R12" i="5"/>
  <c r="R19" i="5"/>
  <c r="L12" i="4"/>
  <c r="J15" i="4"/>
  <c r="J29" i="4" s="1"/>
  <c r="J32" i="4" s="1"/>
  <c r="D15" i="4"/>
  <c r="D29" i="4" s="1"/>
  <c r="D32" i="4" s="1"/>
  <c r="M15" i="4"/>
  <c r="C43" i="3"/>
  <c r="C45" i="3" s="1"/>
  <c r="G28" i="2"/>
  <c r="G33" i="2" s="1"/>
  <c r="H28" i="2"/>
  <c r="H30" i="2" s="1"/>
  <c r="E79" i="8"/>
  <c r="I17" i="7"/>
  <c r="E24" i="6"/>
  <c r="D66" i="6"/>
  <c r="E66" i="6" s="1"/>
  <c r="E56" i="6"/>
  <c r="E80" i="6"/>
  <c r="R14" i="5"/>
  <c r="R10" i="5"/>
  <c r="R34" i="5"/>
  <c r="N17" i="5"/>
  <c r="Q17" i="5" s="1"/>
  <c r="Q40" i="5" s="1"/>
  <c r="K29" i="4"/>
  <c r="K32" i="4" s="1"/>
  <c r="R9" i="5"/>
  <c r="R13" i="5"/>
  <c r="R11" i="5"/>
  <c r="E52" i="6"/>
  <c r="P40" i="5"/>
  <c r="L40" i="5"/>
  <c r="H40" i="5"/>
  <c r="F40" i="5"/>
  <c r="G27" i="5"/>
  <c r="J27" i="5" s="1"/>
  <c r="D40" i="5"/>
  <c r="L24" i="4"/>
  <c r="E29" i="4"/>
  <c r="E32" i="4" s="1"/>
  <c r="F29" i="4"/>
  <c r="F32" i="4" s="1"/>
  <c r="C55" i="1"/>
  <c r="C15" i="4"/>
  <c r="L11" i="4"/>
  <c r="O40" i="5"/>
  <c r="M40" i="5"/>
  <c r="N27" i="5"/>
  <c r="Q27" i="5" s="1"/>
  <c r="K40" i="5"/>
  <c r="I40" i="5"/>
  <c r="E40" i="5"/>
  <c r="R15" i="5"/>
  <c r="M29" i="4"/>
  <c r="M32" i="4" s="1"/>
  <c r="C93" i="1"/>
  <c r="N40" i="5" l="1"/>
  <c r="E43" i="6"/>
  <c r="E44" i="6" s="1"/>
  <c r="E96" i="6"/>
  <c r="E97" i="6" s="1"/>
  <c r="J38" i="5"/>
  <c r="R38" i="5" s="1"/>
  <c r="G40" i="5"/>
  <c r="C30" i="2"/>
  <c r="G30" i="2"/>
  <c r="D94" i="1"/>
  <c r="D97" i="6"/>
  <c r="C94" i="1"/>
  <c r="L15" i="4"/>
  <c r="H33" i="2"/>
  <c r="D30" i="2"/>
  <c r="R27" i="5"/>
  <c r="R17" i="5"/>
  <c r="G34" i="2"/>
  <c r="C34" i="2"/>
  <c r="C39" i="2"/>
  <c r="C29" i="4"/>
  <c r="R40" i="5" l="1"/>
  <c r="J40" i="5"/>
  <c r="D39" i="2"/>
  <c r="H34" i="2"/>
  <c r="D34" i="2"/>
  <c r="G39" i="2"/>
  <c r="C32" i="4"/>
  <c r="L32" i="4" s="1"/>
  <c r="L29" i="4"/>
  <c r="C42" i="2"/>
  <c r="H39" i="2" l="1"/>
  <c r="H42" i="2" s="1"/>
  <c r="D42" i="2"/>
  <c r="G42" i="2"/>
  <c r="C41" i="2"/>
  <c r="G41" i="2"/>
  <c r="H41" i="2" l="1"/>
  <c r="D41" i="2"/>
</calcChain>
</file>

<file path=xl/sharedStrings.xml><?xml version="1.0" encoding="utf-8"?>
<sst xmlns="http://schemas.openxmlformats.org/spreadsheetml/2006/main" count="1085" uniqueCount="889">
  <si>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</si>
  <si>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</si>
  <si>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</si>
  <si>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</si>
  <si>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</si>
  <si>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</si>
  <si>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</si>
  <si>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</si>
  <si>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</si>
  <si>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</si>
  <si>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</si>
  <si>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</si>
  <si>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</si>
  <si>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</si>
  <si>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</si>
  <si>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</si>
  <si>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</si>
  <si>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</si>
  <si>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</si>
  <si>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</si>
  <si>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</si>
  <si>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</si>
  <si>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</si>
  <si>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</si>
  <si>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</si>
  <si>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</si>
  <si>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</si>
  <si>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</si>
  <si>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</si>
  <si>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</si>
  <si>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</si>
  <si>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</si>
  <si>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</si>
  <si>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</si>
  <si>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</si>
  <si>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</si>
  <si>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</si>
  <si>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</si>
  <si>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</si>
  <si>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</si>
  <si>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</si>
  <si>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</si>
  <si>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</si>
  <si>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</si>
  <si>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</si>
  <si>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</si>
  <si>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</si>
  <si>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</si>
  <si>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</si>
  <si>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</si>
  <si>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</si>
  <si>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</si>
  <si>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</si>
  <si>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</si>
  <si>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</si>
  <si>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</si>
  <si>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</si>
  <si>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</si>
  <si>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</si>
  <si>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</si>
  <si>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</si>
  <si>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</si>
  <si>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</si>
  <si>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</si>
  <si>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</si>
  <si>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</si>
  <si>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</si>
  <si>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</si>
  <si>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</si>
  <si>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</si>
  <si>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</si>
  <si>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</si>
  <si>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</si>
  <si>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</si>
  <si>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</si>
  <si>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</si>
  <si>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</si>
  <si>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</si>
  <si>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</si>
  <si>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</si>
  <si>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</si>
  <si>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</si>
  <si>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</si>
  <si>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</si>
  <si>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</si>
  <si>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</si>
  <si>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</si>
  <si>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</si>
  <si>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</si>
  <si>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</si>
  <si>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</si>
  <si>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</si>
  <si>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</si>
  <si>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</si>
  <si>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</si>
  <si>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</si>
  <si>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</si>
  <si>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</si>
  <si>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</si>
  <si>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</si>
  <si>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</si>
  <si>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</si>
  <si>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</si>
  <si>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</si>
  <si>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</si>
  <si>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</si>
  <si>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</si>
  <si>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</si>
  <si>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</si>
  <si>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</si>
  <si>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</si>
  <si>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</si>
  <si>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</si>
  <si>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</si>
  <si>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</si>
  <si>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</si>
  <si>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</si>
  <si>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</si>
  <si>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</si>
  <si>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</si>
  <si>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</si>
  <si>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</si>
  <si>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</si>
  <si>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</si>
  <si>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</si>
  <si>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</si>
  <si>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</si>
  <si>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</si>
  <si>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</si>
  <si>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</si>
  <si>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</si>
  <si>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</si>
  <si>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</si>
  <si>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</si>
  <si>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</si>
  <si>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</si>
  <si>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</si>
  <si>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</si>
  <si>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</si>
  <si>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</si>
  <si>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</si>
  <si>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</si>
  <si>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</si>
  <si>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</si>
  <si>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</si>
  <si>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</si>
  <si>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</si>
  <si>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</si>
  <si>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</si>
  <si>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</si>
  <si>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</si>
  <si>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</si>
  <si>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</si>
  <si>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</si>
  <si>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</si>
  <si>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</si>
  <si>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</si>
  <si>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</si>
  <si>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</si>
  <si>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</si>
  <si>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</si>
  <si>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</si>
  <si>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</si>
  <si>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</si>
  <si>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</si>
  <si>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</si>
  <si>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</si>
  <si>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</si>
  <si>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</si>
  <si>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</si>
  <si>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</si>
  <si>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</si>
  <si>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</si>
  <si>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</si>
  <si>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</si>
  <si>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</si>
  <si>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</si>
  <si>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</si>
  <si>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</si>
  <si>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</si>
  <si>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</si>
  <si>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</si>
  <si>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</si>
  <si>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</si>
  <si>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</si>
  <si>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</si>
  <si>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</si>
  <si>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</si>
  <si>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</si>
  <si>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</si>
  <si>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</si>
  <si>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</si>
  <si>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</si>
  <si>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</si>
  <si>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</si>
  <si>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</si>
  <si>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</si>
  <si>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</si>
  <si>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</si>
  <si>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</si>
  <si>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</si>
  <si>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</si>
  <si>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</si>
  <si>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</si>
  <si>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</si>
  <si>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</si>
  <si>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</si>
  <si>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</si>
  <si>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</si>
  <si>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</si>
  <si>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</si>
  <si>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</si>
  <si>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</si>
  <si>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</si>
  <si>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</si>
  <si>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</si>
  <si>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</si>
  <si>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</si>
  <si>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</si>
  <si>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</si>
  <si>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</si>
  <si>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</si>
  <si>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</si>
  <si>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</si>
  <si>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</si>
  <si>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</si>
  <si>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</si>
  <si>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</si>
  <si>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</si>
  <si>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</si>
  <si>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</si>
  <si>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</si>
  <si>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</si>
  <si>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</si>
  <si>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</si>
  <si>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</si>
  <si>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</si>
  <si>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</si>
  <si>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</si>
  <si>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</si>
  <si>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</si>
  <si>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</si>
  <si>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</si>
  <si>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</si>
  <si>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</si>
  <si>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</si>
  <si>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</si>
  <si>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</si>
  <si>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</si>
  <si>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</si>
  <si>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</si>
  <si>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</si>
  <si>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</si>
  <si>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</si>
  <si>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</si>
  <si>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</si>
  <si>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</si>
  <si>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</si>
  <si>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</si>
  <si>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</si>
  <si>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</si>
  <si>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</si>
  <si>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</si>
  <si>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</si>
  <si>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</si>
  <si>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</si>
  <si>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</si>
  <si>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</si>
  <si>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</si>
  <si>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</si>
  <si>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</si>
  <si>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</si>
  <si>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</si>
  <si>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</si>
  <si>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</si>
  <si>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</si>
  <si>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</si>
  <si>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</si>
  <si>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</si>
  <si>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</si>
  <si>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</si>
  <si>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</si>
  <si>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</si>
  <si>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</si>
  <si>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</si>
  <si>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</si>
  <si>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</si>
  <si>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</si>
  <si>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</si>
  <si>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</si>
  <si>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</si>
  <si>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</si>
  <si>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</si>
  <si>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</si>
  <si>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</si>
  <si>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</si>
  <si>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</si>
  <si>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</si>
  <si>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</si>
  <si>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</si>
  <si>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</si>
  <si>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</si>
  <si>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</si>
  <si>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</si>
  <si>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</si>
  <si>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</si>
  <si>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</si>
  <si>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</si>
  <si>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</si>
  <si>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</si>
  <si>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</si>
  <si>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</si>
  <si>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</si>
  <si>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</si>
  <si>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</si>
  <si>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</si>
  <si>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</si>
  <si>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</si>
  <si>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</si>
  <si>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</si>
  <si>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</si>
  <si>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</si>
  <si>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</si>
  <si>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</si>
  <si>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</si>
  <si>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</si>
  <si>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</si>
  <si>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</si>
  <si>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</si>
  <si>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</si>
  <si>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</si>
  <si>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</si>
  <si>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</si>
  <si>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</si>
  <si>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</si>
  <si>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</si>
  <si>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</si>
  <si>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</si>
  <si>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</si>
  <si>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</si>
  <si>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</si>
  <si>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</si>
  <si>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</si>
  <si>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</si>
  <si>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</si>
  <si>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</si>
  <si>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</si>
  <si>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</si>
  <si>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</si>
  <si>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</si>
  <si>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</si>
  <si>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</si>
  <si>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</si>
  <si>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</si>
  <si>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</si>
  <si>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</si>
  <si>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</si>
  <si>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</si>
  <si>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</si>
  <si>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</si>
  <si>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</si>
  <si>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</si>
  <si>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</si>
  <si>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</si>
  <si>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</si>
  <si>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</si>
  <si>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</si>
  <si>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</si>
  <si>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</si>
  <si>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</si>
  <si>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</si>
  <si>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</si>
  <si>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</si>
  <si>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</si>
  <si>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</si>
  <si>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</si>
  <si>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</si>
  <si>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</si>
  <si>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</si>
  <si>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</si>
  <si>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</si>
  <si>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</si>
  <si>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</si>
  <si>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</si>
  <si>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</si>
  <si>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</si>
  <si>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</si>
  <si>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</si>
  <si>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</si>
  <si>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</si>
  <si>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</si>
  <si>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</si>
  <si>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</si>
  <si>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</si>
  <si>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</si>
  <si>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</si>
  <si>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</si>
  <si>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</si>
  <si>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</si>
  <si>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</si>
  <si>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</si>
  <si>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</si>
  <si>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</si>
  <si>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</si>
  <si>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</si>
  <si>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</si>
  <si>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</si>
  <si>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</si>
  <si>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</si>
  <si>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</si>
  <si>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</si>
  <si>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</si>
  <si>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</si>
  <si>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</si>
  <si>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</si>
  <si>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</si>
  <si>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</si>
  <si>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</si>
  <si>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</si>
  <si>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</si>
  <si>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</si>
  <si>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</si>
  <si>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</si>
  <si>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</si>
  <si>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</si>
  <si>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</si>
  <si>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</si>
  <si>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</si>
  <si>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</si>
  <si>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</si>
  <si>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</si>
  <si>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</si>
  <si>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</si>
  <si>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</si>
  <si>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</si>
  <si>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</si>
  <si>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</si>
  <si>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</si>
  <si>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</si>
  <si>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</si>
  <si>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</si>
  <si>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</si>
  <si>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</si>
  <si>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</si>
  <si>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</si>
  <si>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</si>
  <si>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</si>
  <si>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</si>
  <si>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</si>
  <si>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</si>
  <si>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</si>
  <si>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</si>
  <si>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</si>
  <si>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</si>
  <si>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</si>
  <si>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</si>
  <si>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</si>
  <si>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</si>
  <si>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</si>
  <si>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</si>
  <si>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</si>
  <si>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</si>
  <si>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</si>
  <si>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</si>
  <si>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</si>
  <si>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</si>
  <si>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</si>
  <si>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</si>
  <si>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</si>
  <si>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</si>
  <si>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</si>
  <si>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</si>
  <si>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</si>
  <si>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</si>
  <si>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</si>
  <si>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</si>
  <si>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</si>
  <si>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</si>
  <si>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</si>
  <si>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</si>
  <si>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</si>
  <si>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</si>
  <si>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</si>
  <si>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</si>
  <si>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</si>
  <si>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</si>
  <si>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</si>
  <si>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</si>
  <si>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</si>
  <si>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</si>
  <si>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</si>
  <si>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</si>
  <si>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</si>
  <si>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</si>
  <si>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</si>
  <si>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</si>
  <si>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</si>
  <si>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</si>
  <si>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</si>
  <si>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</si>
  <si>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</si>
  <si>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</si>
  <si>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</si>
  <si>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</si>
  <si>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</si>
  <si>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</si>
  <si>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</si>
  <si>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</si>
  <si>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</si>
  <si>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</si>
  <si>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</si>
  <si>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</si>
  <si>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</si>
  <si>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</si>
  <si>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</si>
  <si>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</si>
  <si>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</si>
  <si>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</si>
  <si>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</si>
  <si>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</si>
  <si>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</si>
  <si>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</si>
  <si>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</si>
  <si>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</si>
  <si>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</si>
  <si>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</si>
  <si>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</si>
  <si>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</si>
  <si>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</si>
  <si>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</si>
  <si>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</si>
  <si>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</si>
  <si>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</si>
  <si>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</si>
  <si>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</si>
  <si>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</si>
  <si>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</si>
  <si>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</si>
  <si>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</si>
  <si>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</si>
  <si>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</si>
  <si>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</si>
  <si>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</si>
  <si>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</si>
  <si>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</si>
  <si>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</si>
  <si>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</si>
  <si>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</si>
  <si>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</si>
  <si>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</si>
  <si>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</si>
  <si>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</si>
  <si>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</si>
  <si>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</si>
  <si>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</si>
  <si>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</si>
  <si>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</si>
  <si>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</si>
  <si>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</si>
  <si>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</si>
  <si>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</si>
  <si>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</si>
  <si>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</si>
  <si>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</si>
  <si>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</si>
  <si>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</si>
  <si>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</si>
  <si>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</si>
  <si>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</si>
  <si>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</si>
  <si>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</si>
  <si>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</si>
  <si>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</si>
  <si>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</si>
  <si>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</si>
  <si>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</si>
  <si>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</si>
  <si>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</si>
  <si>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</si>
  <si>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</si>
  <si>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</si>
  <si>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</si>
  <si>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</si>
  <si>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</si>
  <si>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</si>
  <si>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</si>
  <si>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</si>
  <si>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</si>
  <si>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</si>
  <si>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</si>
  <si>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</si>
  <si>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</si>
  <si>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</si>
  <si>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</si>
  <si>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</si>
  <si>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</si>
  <si>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</si>
  <si>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</si>
  <si>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</si>
  <si>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</si>
  <si>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</si>
  <si>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</si>
  <si>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</si>
  <si>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</si>
  <si>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</si>
  <si>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</si>
  <si>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</si>
  <si>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</si>
  <si>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</si>
  <si>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</si>
  <si>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</si>
  <si>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</si>
  <si>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</si>
  <si>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</si>
  <si>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</si>
  <si>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</si>
  <si>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</si>
  <si>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</si>
  <si>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</si>
  <si>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</si>
  <si>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</si>
  <si>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</si>
  <si>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</si>
  <si>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</si>
  <si>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</si>
  <si>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</si>
  <si>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</si>
  <si>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</si>
  <si>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</si>
  <si>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</si>
  <si>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</si>
  <si>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</si>
  <si>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</si>
  <si>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</si>
  <si>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</si>
  <si>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</si>
  <si>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</si>
  <si>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</si>
  <si>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</si>
  <si>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</si>
  <si>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</si>
  <si>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</si>
  <si>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</si>
  <si>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</si>
  <si>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</si>
  <si>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</si>
  <si>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</si>
  <si>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</si>
  <si>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</si>
  <si>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</si>
  <si>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</si>
  <si>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</si>
  <si>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</si>
  <si>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</si>
  <si>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</si>
  <si>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</si>
  <si>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</si>
  <si>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</si>
  <si>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</si>
  <si>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</si>
  <si>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</si>
  <si>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</si>
  <si>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</si>
  <si>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</si>
  <si>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</si>
  <si>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</si>
  <si>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</si>
  <si>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</si>
  <si>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</si>
  <si>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</si>
  <si>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</si>
  <si>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</si>
  <si>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</si>
  <si>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</si>
  <si>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</si>
  <si>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</si>
  <si>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</si>
  <si>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</si>
  <si>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</si>
  <si>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</si>
  <si>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</si>
  <si>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</si>
  <si>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</si>
  <si>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</si>
  <si>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</si>
  <si>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</si>
  <si>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</si>
  <si>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</si>
  <si>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</si>
  <si>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</si>
  <si>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</si>
  <si>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</si>
  <si>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</si>
  <si>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</si>
  <si>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</si>
  <si>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</si>
  <si>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</si>
  <si>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</si>
  <si>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</si>
  <si>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</si>
  <si>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</si>
  <si>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</si>
  <si>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</si>
  <si>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</si>
  <si>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</si>
  <si>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</si>
  <si>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</si>
  <si>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</si>
  <si>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</si>
  <si>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</si>
  <si>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</si>
  <si>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</si>
  <si>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</si>
  <si>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</si>
  <si>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</si>
  <si>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</si>
  <si>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</si>
  <si>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</si>
  <si>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</si>
  <si>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</si>
  <si>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</si>
  <si>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</si>
  <si>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</si>
  <si>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</si>
  <si>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</si>
  <si>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</si>
  <si>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</si>
  <si>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</si>
  <si>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</si>
  <si>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</si>
  <si>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</si>
  <si>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</si>
  <si>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</si>
  <si>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</si>
  <si>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</si>
  <si>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</si>
  <si>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</si>
  <si>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</si>
  <si>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</si>
  <si>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</si>
  <si>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</si>
  <si>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</si>
  <si>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</si>
  <si>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</si>
  <si>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</si>
  <si>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</si>
  <si>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</si>
  <si>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</si>
  <si>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</si>
  <si>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</si>
  <si>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</si>
  <si>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</si>
  <si>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</si>
  <si>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</si>
  <si>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</si>
  <si>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</si>
  <si>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</si>
  <si>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</si>
  <si>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</si>
  <si>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</si>
  <si>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</si>
  <si>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</si>
  <si>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</si>
  <si>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</si>
  <si>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</si>
  <si>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</si>
  <si>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</si>
  <si>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</si>
  <si>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</si>
  <si>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</si>
  <si>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</si>
  <si>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</si>
  <si>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</si>
  <si>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</si>
  <si>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</si>
  <si>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</si>
  <si>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</si>
  <si>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</si>
  <si>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</si>
  <si>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</si>
  <si>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</si>
  <si>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</si>
  <si>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</si>
  <si>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</si>
  <si>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</si>
  <si>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</si>
  <si>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</si>
  <si>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</si>
  <si>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</si>
  <si>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</si>
  <si>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</si>
  <si>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</si>
  <si>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</si>
  <si>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</si>
  <si>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</si>
  <si>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</si>
  <si>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</si>
  <si>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</si>
  <si>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</si>
  <si>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</si>
  <si>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</si>
  <si>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</si>
  <si>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</si>
  <si>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</si>
  <si>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</si>
  <si>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</si>
  <si>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</si>
  <si>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</si>
  <si>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</si>
  <si>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</si>
  <si>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</si>
  <si>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</si>
  <si>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</si>
  <si>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</si>
  <si>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</si>
  <si>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</si>
  <si>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</si>
  <si>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</si>
  <si>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</si>
  <si>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</si>
  <si>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</si>
  <si>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</si>
  <si>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</si>
  <si>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</si>
  <si>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</si>
  <si>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</si>
  <si>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</si>
  <si>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</si>
  <si>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</si>
  <si>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</si>
  <si>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</si>
  <si>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</si>
  <si>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</si>
  <si>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</si>
  <si>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</si>
  <si>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</si>
  <si>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</si>
  <si>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</si>
  <si>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</si>
  <si>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</si>
  <si>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</si>
  <si>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</si>
  <si>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</si>
  <si>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</si>
  <si>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</si>
  <si>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</si>
  <si>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</si>
  <si>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</si>
  <si>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</si>
  <si>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</si>
  <si>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</si>
  <si>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</si>
  <si>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</si>
  <si>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</si>
  <si>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</si>
  <si>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</si>
  <si>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</si>
  <si>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</si>
  <si>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</si>
  <si>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</si>
  <si>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</si>
  <si>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</si>
  <si>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</si>
  <si>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</si>
  <si>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"Параходство Българско речно плаване" АД</t>
  </si>
  <si>
    <t>консолидиран</t>
  </si>
  <si>
    <t>М. Порожанова</t>
  </si>
  <si>
    <t>М.Порожанова</t>
  </si>
  <si>
    <t xml:space="preserve">Т. Митев </t>
  </si>
  <si>
    <t>Д. Кочанов</t>
  </si>
  <si>
    <t>Т.Митев</t>
  </si>
  <si>
    <t>Д.Кочанов</t>
  </si>
  <si>
    <t xml:space="preserve">                       М. Порожанова</t>
  </si>
  <si>
    <t xml:space="preserve">                          Т. Митев    Д.Кочанов</t>
  </si>
  <si>
    <t xml:space="preserve">                                    Съставител:                      </t>
  </si>
  <si>
    <t xml:space="preserve">                        Т. Митев </t>
  </si>
  <si>
    <t xml:space="preserve">                        Д. Кочанов</t>
  </si>
  <si>
    <t xml:space="preserve">                        М. Порожанова</t>
  </si>
  <si>
    <t>1.ВАРНАФЕРИ ООД</t>
  </si>
  <si>
    <t>1.ВИ ТИ СИ АД</t>
  </si>
  <si>
    <t>1. ЕЛПРОМ АД</t>
  </si>
  <si>
    <t>1.ИНТЕРЛИХТЕР - БУДАПЕЩА</t>
  </si>
  <si>
    <t>30.09.2016 г.</t>
  </si>
  <si>
    <t xml:space="preserve">Дата на съставяне: 29.11.2016 г. </t>
  </si>
  <si>
    <t>29.11.2016 г.</t>
  </si>
  <si>
    <t xml:space="preserve">Дата на съставяне: 29.11.2016 г.                                      </t>
  </si>
  <si>
    <t xml:space="preserve">Дата  на съставяне: 29.11.2016 г.                                                                                                                           </t>
  </si>
  <si>
    <t xml:space="preserve">Дата на съставяне: 29.11.2016 г.                </t>
  </si>
  <si>
    <t>Дата на съставяне: 29.11.2016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</si>
</sst>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2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  <font>
      <sz val="9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1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1" fontId="21" fillId="0" borderId="0" xfId="10" applyNumberFormat="1" applyFont="1" applyBorder="1" applyProtection="1"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abSelected="1" zoomScale="80" zoomScaleNormal="80" workbookViewId="0"/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6" t="s">
        <v>1</v>
      </c>
      <c r="B3" s="577"/>
      <c r="C3" s="577"/>
      <c r="D3" s="577"/>
      <c r="E3" s="462" t="s">
        <v>864</v>
      </c>
      <c r="F3" s="217" t="s">
        <v>2</v>
      </c>
      <c r="G3" s="172"/>
      <c r="H3" s="461">
        <v>827183719</v>
      </c>
    </row>
    <row r="4" spans="1:8" ht="15">
      <c r="A4" s="576" t="s">
        <v>3</v>
      </c>
      <c r="B4" s="582"/>
      <c r="C4" s="582"/>
      <c r="D4" s="582"/>
      <c r="E4" s="504" t="s">
        <v>865</v>
      </c>
      <c r="F4" s="578" t="s">
        <v>4</v>
      </c>
      <c r="G4" s="579"/>
      <c r="H4" s="461" t="s">
        <v>159</v>
      </c>
    </row>
    <row r="5" spans="1:8" ht="15">
      <c r="A5" s="576" t="s">
        <v>5</v>
      </c>
      <c r="B5" s="577"/>
      <c r="C5" s="577"/>
      <c r="D5" s="577"/>
      <c r="E5" s="505" t="s">
        <v>882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525</v>
      </c>
      <c r="D11" s="151">
        <v>525</v>
      </c>
      <c r="E11" s="237" t="s">
        <v>22</v>
      </c>
      <c r="F11" s="242" t="s">
        <v>23</v>
      </c>
      <c r="G11" s="152">
        <v>35709</v>
      </c>
      <c r="H11" s="152">
        <v>35709</v>
      </c>
    </row>
    <row r="12" spans="1:8" ht="15">
      <c r="A12" s="235" t="s">
        <v>24</v>
      </c>
      <c r="B12" s="241" t="s">
        <v>25</v>
      </c>
      <c r="C12" s="151">
        <v>2300</v>
      </c>
      <c r="D12" s="151">
        <v>2348</v>
      </c>
      <c r="E12" s="237" t="s">
        <v>26</v>
      </c>
      <c r="F12" s="242" t="s">
        <v>27</v>
      </c>
      <c r="G12" s="153">
        <v>35709</v>
      </c>
      <c r="H12" s="153">
        <v>35709</v>
      </c>
    </row>
    <row r="13" spans="1:8" ht="15">
      <c r="A13" s="235" t="s">
        <v>28</v>
      </c>
      <c r="B13" s="241" t="s">
        <v>29</v>
      </c>
      <c r="C13" s="151">
        <v>5743</v>
      </c>
      <c r="D13" s="151">
        <v>6184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>
        <v>3014</v>
      </c>
      <c r="D14" s="151">
        <v>3173</v>
      </c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42576</v>
      </c>
      <c r="D15" s="151">
        <v>42450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37</v>
      </c>
      <c r="D16" s="151">
        <v>50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>
        <v>343</v>
      </c>
      <c r="D17" s="151">
        <v>3213</v>
      </c>
      <c r="E17" s="243" t="s">
        <v>46</v>
      </c>
      <c r="F17" s="245" t="s">
        <v>47</v>
      </c>
      <c r="G17" s="154">
        <f>G11+G14+G15+G16</f>
        <v>35709</v>
      </c>
      <c r="H17" s="154">
        <f>H11+H14+H15+H16</f>
        <v>35709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54538</v>
      </c>
      <c r="D19" s="155">
        <f>SUM(D11:D18)</f>
        <v>57943</v>
      </c>
      <c r="E19" s="237" t="s">
        <v>53</v>
      </c>
      <c r="F19" s="242" t="s">
        <v>54</v>
      </c>
      <c r="G19" s="152">
        <v>9403</v>
      </c>
      <c r="H19" s="152">
        <v>9403</v>
      </c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>
        <v>19968</v>
      </c>
      <c r="D20" s="151">
        <v>20012</v>
      </c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22839</v>
      </c>
      <c r="H21" s="156">
        <f>SUM(H22:H24)</f>
        <v>24524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3571</v>
      </c>
      <c r="H22" s="152">
        <v>3571</v>
      </c>
    </row>
    <row r="23" spans="1:18" ht="15">
      <c r="A23" s="235" t="s">
        <v>66</v>
      </c>
      <c r="B23" s="241" t="s">
        <v>67</v>
      </c>
      <c r="C23" s="151">
        <v>217</v>
      </c>
      <c r="D23" s="151">
        <v>222</v>
      </c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3</v>
      </c>
      <c r="D24" s="151">
        <v>1</v>
      </c>
      <c r="E24" s="237" t="s">
        <v>72</v>
      </c>
      <c r="F24" s="242" t="s">
        <v>73</v>
      </c>
      <c r="G24" s="152">
        <v>19268</v>
      </c>
      <c r="H24" s="152">
        <v>20953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32242</v>
      </c>
      <c r="H25" s="154">
        <f>H19+H20+H21</f>
        <v>33927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3100</v>
      </c>
      <c r="D26" s="151">
        <v>1561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3320</v>
      </c>
      <c r="D27" s="155">
        <f>SUM(D23:D26)</f>
        <v>1784</v>
      </c>
      <c r="E27" s="253" t="s">
        <v>83</v>
      </c>
      <c r="F27" s="242" t="s">
        <v>84</v>
      </c>
      <c r="G27" s="154">
        <f>SUM(G28:G30)</f>
        <v>10576</v>
      </c>
      <c r="H27" s="154">
        <f>SUM(H28:H30)</f>
        <v>7547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10576</v>
      </c>
      <c r="H28" s="152">
        <v>7547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1548</v>
      </c>
      <c r="H31" s="152">
        <v>3001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12124</v>
      </c>
      <c r="H33" s="154">
        <f>H27+H31+H32</f>
        <v>10548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850</v>
      </c>
      <c r="B34" s="244" t="s">
        <v>105</v>
      </c>
      <c r="C34" s="155">
        <f>SUM(C35:C38)</f>
        <v>7571</v>
      </c>
      <c r="D34" s="155">
        <f>SUM(D35:D38)</f>
        <v>7912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>
        <v>5343</v>
      </c>
      <c r="D36" s="151">
        <v>5343</v>
      </c>
      <c r="E36" s="237" t="s">
        <v>110</v>
      </c>
      <c r="F36" s="261" t="s">
        <v>111</v>
      </c>
      <c r="G36" s="154">
        <f>G25+G17+G33</f>
        <v>80075</v>
      </c>
      <c r="H36" s="154">
        <f>H25+H17+H33</f>
        <v>80184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>
        <v>2204</v>
      </c>
      <c r="D37" s="151">
        <v>2545</v>
      </c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>
        <v>24</v>
      </c>
      <c r="D38" s="151">
        <v>24</v>
      </c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>
        <v>490</v>
      </c>
      <c r="H39" s="158">
        <v>485</v>
      </c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1538</v>
      </c>
      <c r="H44" s="152">
        <v>1538</v>
      </c>
    </row>
    <row r="45" spans="1:18" ht="15">
      <c r="A45" s="235" t="s">
        <v>136</v>
      </c>
      <c r="B45" s="249" t="s">
        <v>137</v>
      </c>
      <c r="C45" s="155">
        <f>C34+C39+C44</f>
        <v>7571</v>
      </c>
      <c r="D45" s="155">
        <f>D34+D39+D44</f>
        <v>7912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>
        <v>179</v>
      </c>
      <c r="D47" s="151">
        <v>537</v>
      </c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>
        <v>369</v>
      </c>
      <c r="H48" s="152">
        <v>369</v>
      </c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1907</v>
      </c>
      <c r="H49" s="154">
        <f>SUM(H43:H48)</f>
        <v>1907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179</v>
      </c>
      <c r="D51" s="155">
        <f>SUM(D47:D50)</f>
        <v>537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>
        <v>1543</v>
      </c>
      <c r="H53" s="152">
        <v>1543</v>
      </c>
    </row>
    <row r="54" spans="1:18" ht="15">
      <c r="A54" s="235" t="s">
        <v>166</v>
      </c>
      <c r="B54" s="249" t="s">
        <v>167</v>
      </c>
      <c r="C54" s="151">
        <v>261</v>
      </c>
      <c r="D54" s="151">
        <v>261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85837</v>
      </c>
      <c r="D55" s="155">
        <f>D19+D20+D21+D27+D32+D45+D51+D53+D54</f>
        <v>88449</v>
      </c>
      <c r="E55" s="237" t="s">
        <v>172</v>
      </c>
      <c r="F55" s="261" t="s">
        <v>173</v>
      </c>
      <c r="G55" s="154">
        <f>G49+G51+G52+G53+G54</f>
        <v>3450</v>
      </c>
      <c r="H55" s="154">
        <f>H49+H51+H52+H53+H54</f>
        <v>3450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1810</v>
      </c>
      <c r="D58" s="151">
        <v>1664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>
        <v>29</v>
      </c>
      <c r="D59" s="151">
        <v>29</v>
      </c>
      <c r="E59" s="251" t="s">
        <v>181</v>
      </c>
      <c r="F59" s="242" t="s">
        <v>182</v>
      </c>
      <c r="G59" s="152">
        <v>97</v>
      </c>
      <c r="H59" s="152">
        <v>386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>
        <v>190</v>
      </c>
      <c r="D61" s="151">
        <v>147</v>
      </c>
      <c r="E61" s="243" t="s">
        <v>189</v>
      </c>
      <c r="F61" s="272" t="s">
        <v>190</v>
      </c>
      <c r="G61" s="154">
        <f>SUM(G62:G68)</f>
        <v>11282</v>
      </c>
      <c r="H61" s="154">
        <f>SUM(H62:H68)</f>
        <v>11205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4656</v>
      </c>
      <c r="H62" s="152">
        <v>4572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2029</v>
      </c>
      <c r="D64" s="155">
        <f>SUM(D58:D63)</f>
        <v>1840</v>
      </c>
      <c r="E64" s="237" t="s">
        <v>200</v>
      </c>
      <c r="F64" s="242" t="s">
        <v>201</v>
      </c>
      <c r="G64" s="152">
        <v>3722</v>
      </c>
      <c r="H64" s="152">
        <v>3913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118</v>
      </c>
      <c r="H65" s="152">
        <v>50</v>
      </c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2034</v>
      </c>
      <c r="H66" s="152">
        <v>2183</v>
      </c>
    </row>
    <row r="67" spans="1:18" ht="15">
      <c r="A67" s="235" t="s">
        <v>207</v>
      </c>
      <c r="B67" s="241" t="s">
        <v>208</v>
      </c>
      <c r="C67" s="151">
        <v>1799</v>
      </c>
      <c r="D67" s="151">
        <v>1404</v>
      </c>
      <c r="E67" s="237" t="s">
        <v>209</v>
      </c>
      <c r="F67" s="242" t="s">
        <v>210</v>
      </c>
      <c r="G67" s="152">
        <v>498</v>
      </c>
      <c r="H67" s="152">
        <v>203</v>
      </c>
    </row>
    <row r="68" spans="1:18" ht="15">
      <c r="A68" s="235" t="s">
        <v>211</v>
      </c>
      <c r="B68" s="241" t="s">
        <v>212</v>
      </c>
      <c r="C68" s="151">
        <v>2268</v>
      </c>
      <c r="D68" s="151">
        <v>1888</v>
      </c>
      <c r="E68" s="237" t="s">
        <v>213</v>
      </c>
      <c r="F68" s="242" t="s">
        <v>214</v>
      </c>
      <c r="G68" s="152">
        <v>254</v>
      </c>
      <c r="H68" s="152">
        <v>284</v>
      </c>
    </row>
    <row r="69" spans="1:18" ht="15">
      <c r="A69" s="235" t="s">
        <v>215</v>
      </c>
      <c r="B69" s="241" t="s">
        <v>216</v>
      </c>
      <c r="C69" s="151">
        <v>154</v>
      </c>
      <c r="D69" s="151">
        <v>19</v>
      </c>
      <c r="E69" s="251" t="s">
        <v>78</v>
      </c>
      <c r="F69" s="242" t="s">
        <v>217</v>
      </c>
      <c r="G69" s="152">
        <v>54</v>
      </c>
      <c r="H69" s="152">
        <v>34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>
        <v>229</v>
      </c>
      <c r="D71" s="151">
        <v>230</v>
      </c>
      <c r="E71" s="253" t="s">
        <v>46</v>
      </c>
      <c r="F71" s="273" t="s">
        <v>224</v>
      </c>
      <c r="G71" s="161">
        <f>G59+G60+G61+G69+G70</f>
        <v>11433</v>
      </c>
      <c r="H71" s="161">
        <f>H59+H60+H61+H69+H70</f>
        <v>11625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335</v>
      </c>
      <c r="D72" s="151">
        <v>286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187</v>
      </c>
      <c r="D74" s="151">
        <v>149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4972</v>
      </c>
      <c r="D75" s="155">
        <f>SUM(D67:D74)</f>
        <v>3976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11433</v>
      </c>
      <c r="H79" s="162">
        <f>H71+H74+H75+H76</f>
        <v>11625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>
        <v>5</v>
      </c>
      <c r="D82" s="151">
        <v>7</v>
      </c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5</v>
      </c>
      <c r="D84" s="155">
        <f>D83+D82+D78</f>
        <v>7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17</v>
      </c>
      <c r="D87" s="151">
        <v>18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2580</v>
      </c>
      <c r="D88" s="151">
        <v>1454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>
        <v>8</v>
      </c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2605</v>
      </c>
      <c r="D91" s="155">
        <f>SUM(D87:D90)</f>
        <v>1472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9611</v>
      </c>
      <c r="D93" s="155">
        <f>D64+D75+D84+D91+D92</f>
        <v>7295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95448</v>
      </c>
      <c r="D94" s="164">
        <f>D93+D55</f>
        <v>95744</v>
      </c>
      <c r="E94" s="449" t="s">
        <v>270</v>
      </c>
      <c r="F94" s="289" t="s">
        <v>271</v>
      </c>
      <c r="G94" s="165">
        <f>G36+G39+G55+G79</f>
        <v>95448</v>
      </c>
      <c r="H94" s="165">
        <f>H36+H39+H55+H79</f>
        <v>95744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851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883</v>
      </c>
      <c r="B98" s="432"/>
      <c r="C98" s="580" t="s">
        <v>273</v>
      </c>
      <c r="D98" s="580"/>
      <c r="E98" s="580"/>
      <c r="F98" s="170"/>
      <c r="G98" s="171"/>
      <c r="H98" s="172"/>
      <c r="M98" s="157"/>
    </row>
    <row r="99" spans="1:13" ht="15">
      <c r="C99" s="45"/>
      <c r="D99" s="1" t="s">
        <v>867</v>
      </c>
      <c r="E99" s="45"/>
      <c r="F99" s="170"/>
      <c r="G99" s="171"/>
      <c r="H99" s="172"/>
    </row>
    <row r="100" spans="1:13" ht="15">
      <c r="A100" s="173"/>
      <c r="B100" s="173"/>
      <c r="C100" s="580" t="s">
        <v>856</v>
      </c>
      <c r="D100" s="581"/>
      <c r="E100" s="581"/>
    </row>
    <row r="101" spans="1:13">
      <c r="D101" s="169" t="s">
        <v>870</v>
      </c>
    </row>
    <row r="102" spans="1:13">
      <c r="D102" s="169" t="s">
        <v>871</v>
      </c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workbookViewId="0">
      <selection activeCell="C1" sqref="C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5" t="str">
        <f>'справка №1-БАЛАНС'!E3</f>
        <v>"Параходство Българско речно плаване" АД</v>
      </c>
      <c r="C2" s="585"/>
      <c r="D2" s="585"/>
      <c r="E2" s="585"/>
      <c r="F2" s="587" t="s">
        <v>2</v>
      </c>
      <c r="G2" s="587"/>
      <c r="H2" s="526">
        <f>'справка №1-БАЛАНС'!H3</f>
        <v>827183719</v>
      </c>
    </row>
    <row r="3" spans="1:18" ht="15">
      <c r="A3" s="467" t="s">
        <v>275</v>
      </c>
      <c r="B3" s="585" t="str">
        <f>'справка №1-БАЛАНС'!E4</f>
        <v>консолидиран</v>
      </c>
      <c r="C3" s="585"/>
      <c r="D3" s="585"/>
      <c r="E3" s="585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6" t="str">
        <f>'справка №1-БАЛАНС'!E5</f>
        <v>30.09.2016 г.</v>
      </c>
      <c r="C4" s="586"/>
      <c r="D4" s="586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3307</v>
      </c>
      <c r="D9" s="46">
        <v>5294</v>
      </c>
      <c r="E9" s="298" t="s">
        <v>285</v>
      </c>
      <c r="F9" s="549" t="s">
        <v>286</v>
      </c>
      <c r="G9" s="550">
        <v>1340</v>
      </c>
      <c r="H9" s="550">
        <v>2545</v>
      </c>
    </row>
    <row r="10" spans="1:18">
      <c r="A10" s="298" t="s">
        <v>287</v>
      </c>
      <c r="B10" s="299" t="s">
        <v>288</v>
      </c>
      <c r="C10" s="46">
        <v>3063</v>
      </c>
      <c r="D10" s="46">
        <v>3133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1882</v>
      </c>
      <c r="D11" s="46">
        <v>1695</v>
      </c>
      <c r="E11" s="300" t="s">
        <v>293</v>
      </c>
      <c r="F11" s="549" t="s">
        <v>294</v>
      </c>
      <c r="G11" s="550">
        <v>12155</v>
      </c>
      <c r="H11" s="550">
        <v>14641</v>
      </c>
    </row>
    <row r="12" spans="1:18">
      <c r="A12" s="298" t="s">
        <v>295</v>
      </c>
      <c r="B12" s="299" t="s">
        <v>296</v>
      </c>
      <c r="C12" s="46">
        <v>3445</v>
      </c>
      <c r="D12" s="46">
        <v>3518</v>
      </c>
      <c r="E12" s="300" t="s">
        <v>78</v>
      </c>
      <c r="F12" s="549" t="s">
        <v>297</v>
      </c>
      <c r="G12" s="550">
        <v>1136</v>
      </c>
      <c r="H12" s="550">
        <v>256</v>
      </c>
    </row>
    <row r="13" spans="1:18">
      <c r="A13" s="298" t="s">
        <v>298</v>
      </c>
      <c r="B13" s="299" t="s">
        <v>299</v>
      </c>
      <c r="C13" s="46">
        <v>732</v>
      </c>
      <c r="D13" s="46">
        <v>799</v>
      </c>
      <c r="E13" s="301" t="s">
        <v>51</v>
      </c>
      <c r="F13" s="551" t="s">
        <v>300</v>
      </c>
      <c r="G13" s="548">
        <f>SUM(G9:G12)</f>
        <v>14631</v>
      </c>
      <c r="H13" s="548">
        <f>SUM(H9:H12)</f>
        <v>17442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12</v>
      </c>
      <c r="D14" s="46"/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>
        <v>-48</v>
      </c>
      <c r="D15" s="47">
        <v>-47</v>
      </c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1680</v>
      </c>
      <c r="D16" s="47">
        <v>1801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14073</v>
      </c>
      <c r="D19" s="49">
        <f>SUM(D9:D15)+D16</f>
        <v>16193</v>
      </c>
      <c r="E19" s="304" t="s">
        <v>317</v>
      </c>
      <c r="F19" s="552" t="s">
        <v>318</v>
      </c>
      <c r="G19" s="550">
        <v>34</v>
      </c>
      <c r="H19" s="550">
        <v>200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248</v>
      </c>
      <c r="D22" s="46">
        <v>280</v>
      </c>
      <c r="E22" s="304" t="s">
        <v>326</v>
      </c>
      <c r="F22" s="552" t="s">
        <v>327</v>
      </c>
      <c r="G22" s="550">
        <v>51</v>
      </c>
      <c r="H22" s="550">
        <v>595</v>
      </c>
    </row>
    <row r="23" spans="1:18" ht="24">
      <c r="A23" s="298" t="s">
        <v>328</v>
      </c>
      <c r="B23" s="305" t="s">
        <v>329</v>
      </c>
      <c r="C23" s="46">
        <v>2</v>
      </c>
      <c r="D23" s="46">
        <v>1</v>
      </c>
      <c r="E23" s="298" t="s">
        <v>330</v>
      </c>
      <c r="F23" s="552" t="s">
        <v>331</v>
      </c>
      <c r="G23" s="550">
        <v>861</v>
      </c>
      <c r="H23" s="550"/>
    </row>
    <row r="24" spans="1:18">
      <c r="A24" s="298" t="s">
        <v>332</v>
      </c>
      <c r="B24" s="305" t="s">
        <v>333</v>
      </c>
      <c r="C24" s="46">
        <v>54</v>
      </c>
      <c r="D24" s="46">
        <v>357</v>
      </c>
      <c r="E24" s="301" t="s">
        <v>103</v>
      </c>
      <c r="F24" s="554" t="s">
        <v>334</v>
      </c>
      <c r="G24" s="548">
        <f>SUM(G19:G23)</f>
        <v>946</v>
      </c>
      <c r="H24" s="548">
        <f>SUM(H19:H23)</f>
        <v>795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54</v>
      </c>
      <c r="D25" s="46">
        <v>62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358</v>
      </c>
      <c r="D26" s="49">
        <f>SUM(D22:D25)</f>
        <v>700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14431</v>
      </c>
      <c r="D28" s="50">
        <f>D26+D19</f>
        <v>16893</v>
      </c>
      <c r="E28" s="127" t="s">
        <v>339</v>
      </c>
      <c r="F28" s="554" t="s">
        <v>340</v>
      </c>
      <c r="G28" s="548">
        <f>G13+G15+G24</f>
        <v>15577</v>
      </c>
      <c r="H28" s="548">
        <f>H13+H15+H24</f>
        <v>18237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1146</v>
      </c>
      <c r="D30" s="50">
        <f>IF((H28-D28)&gt;0,H28-D28,0)</f>
        <v>1344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852</v>
      </c>
      <c r="B31" s="306" t="s">
        <v>345</v>
      </c>
      <c r="C31" s="46">
        <v>520</v>
      </c>
      <c r="D31" s="46">
        <v>518</v>
      </c>
      <c r="E31" s="296" t="s">
        <v>855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13911</v>
      </c>
      <c r="D33" s="49">
        <f>D28-D31+D32</f>
        <v>16375</v>
      </c>
      <c r="E33" s="127" t="s">
        <v>353</v>
      </c>
      <c r="F33" s="554" t="s">
        <v>354</v>
      </c>
      <c r="G33" s="53">
        <f>G32-G31+G28</f>
        <v>15577</v>
      </c>
      <c r="H33" s="53">
        <f>H32-H31+H28</f>
        <v>18237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1666</v>
      </c>
      <c r="D34" s="50">
        <f>IF((H33-D33)&gt;0,H33-D33,0)</f>
        <v>1862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113</v>
      </c>
      <c r="D35" s="49">
        <f>D36+D37+D38</f>
        <v>129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113</v>
      </c>
      <c r="D36" s="46">
        <v>129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1553</v>
      </c>
      <c r="D39" s="460">
        <f>+IF((H33-D33-D35)&gt;0,H33-D33-D35,0)</f>
        <v>1733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>
        <v>5</v>
      </c>
      <c r="D40" s="51">
        <v>18</v>
      </c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1548</v>
      </c>
      <c r="D41" s="52">
        <f>IF(H39=0,IF(D39-D40&gt;0,D39-D40+H40,0),IF(H39-H40&lt;0,H40-H39+D39,0))</f>
        <v>1715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15577</v>
      </c>
      <c r="D42" s="53">
        <f>D33+D35+D39</f>
        <v>18237</v>
      </c>
      <c r="E42" s="128" t="s">
        <v>380</v>
      </c>
      <c r="F42" s="129" t="s">
        <v>381</v>
      </c>
      <c r="G42" s="53">
        <f>G39+G33</f>
        <v>15577</v>
      </c>
      <c r="H42" s="53">
        <f>H39+H33</f>
        <v>18237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8" t="s">
        <v>862</v>
      </c>
      <c r="B45" s="588"/>
      <c r="C45" s="588"/>
      <c r="D45" s="588"/>
      <c r="E45" s="588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 t="s">
        <v>884</v>
      </c>
      <c r="C48" s="427" t="s">
        <v>382</v>
      </c>
      <c r="D48" s="583"/>
      <c r="E48" s="583"/>
      <c r="F48" s="583"/>
      <c r="G48" s="583"/>
      <c r="H48" s="583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575" t="s">
        <v>866</v>
      </c>
      <c r="E49" s="560"/>
      <c r="F49" s="560"/>
      <c r="G49" s="563"/>
      <c r="H49" s="563"/>
    </row>
    <row r="50" spans="1:8" ht="12.75" customHeight="1">
      <c r="A50" s="561"/>
      <c r="B50" s="562"/>
      <c r="C50" s="428" t="s">
        <v>781</v>
      </c>
      <c r="D50" s="584"/>
      <c r="E50" s="584"/>
      <c r="F50" s="584"/>
      <c r="G50" s="584"/>
      <c r="H50" s="584"/>
    </row>
    <row r="51" spans="1:8">
      <c r="A51" s="564"/>
      <c r="B51" s="560"/>
      <c r="C51" s="425"/>
      <c r="D51" s="538" t="s">
        <v>868</v>
      </c>
      <c r="E51" s="560"/>
      <c r="F51" s="560"/>
      <c r="G51" s="563"/>
      <c r="H51" s="563"/>
    </row>
    <row r="52" spans="1:8">
      <c r="A52" s="564"/>
      <c r="B52" s="560"/>
      <c r="C52" s="425"/>
      <c r="D52" s="538" t="s">
        <v>869</v>
      </c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25" right="0.25" top="0.75" bottom="0.75" header="0.3" footer="0.3"/>
  <pageSetup paperSize="9" scale="65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workbookViewId="0"/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"Параходство Българско речно плаване" АД</v>
      </c>
      <c r="C4" s="541" t="s">
        <v>2</v>
      </c>
      <c r="D4" s="541">
        <f>'справка №1-БАЛАНС'!H3</f>
        <v>827183719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30.09.2016 г.</v>
      </c>
      <c r="C6" s="472"/>
      <c r="D6" s="473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15202</v>
      </c>
      <c r="D10" s="54">
        <v>17761</v>
      </c>
      <c r="E10" s="130"/>
      <c r="F10" s="130"/>
    </row>
    <row r="11" spans="1:13">
      <c r="A11" s="332" t="s">
        <v>389</v>
      </c>
      <c r="B11" s="333" t="s">
        <v>390</v>
      </c>
      <c r="C11" s="54">
        <v>-8257</v>
      </c>
      <c r="D11" s="54">
        <v>-10238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-4629</v>
      </c>
      <c r="D13" s="54">
        <v>-4681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-722</v>
      </c>
      <c r="D14" s="54">
        <v>-366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>
        <v>-80</v>
      </c>
      <c r="D15" s="54">
        <v>-154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-2</v>
      </c>
      <c r="D18" s="54">
        <v>-3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-35</v>
      </c>
      <c r="D19" s="54">
        <v>-63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1477</v>
      </c>
      <c r="D20" s="55">
        <f>SUM(D10:D19)</f>
        <v>2256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-223</v>
      </c>
      <c r="D22" s="54">
        <v>-648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>
        <v>11</v>
      </c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/>
      <c r="D24" s="54">
        <v>-1267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>
        <v>28</v>
      </c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>
        <v>861</v>
      </c>
      <c r="D29" s="54">
        <v>738</v>
      </c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>
        <v>-304</v>
      </c>
      <c r="D31" s="54">
        <v>-283</v>
      </c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373</v>
      </c>
      <c r="D32" s="55">
        <f>SUM(D22:D31)</f>
        <v>-1460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385</v>
      </c>
      <c r="D36" s="54">
        <v>2893</v>
      </c>
      <c r="E36" s="130"/>
      <c r="F36" s="130"/>
    </row>
    <row r="37" spans="1:8">
      <c r="A37" s="332" t="s">
        <v>438</v>
      </c>
      <c r="B37" s="333" t="s">
        <v>439</v>
      </c>
      <c r="C37" s="54">
        <v>-990</v>
      </c>
      <c r="D37" s="54">
        <v>-2210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>
        <v>-1078</v>
      </c>
      <c r="E38" s="130"/>
      <c r="F38" s="130"/>
    </row>
    <row r="39" spans="1:8">
      <c r="A39" s="332" t="s">
        <v>442</v>
      </c>
      <c r="B39" s="333" t="s">
        <v>443</v>
      </c>
      <c r="C39" s="54"/>
      <c r="D39" s="54"/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-112</v>
      </c>
      <c r="D41" s="54">
        <v>-192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-717</v>
      </c>
      <c r="D42" s="55">
        <f>SUM(D34:D41)</f>
        <v>-587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1133</v>
      </c>
      <c r="D43" s="55">
        <f>D42+D32+D20</f>
        <v>209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1472</v>
      </c>
      <c r="D44" s="132">
        <v>1026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2605</v>
      </c>
      <c r="D45" s="55">
        <f>D44+D43</f>
        <v>1235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2605</v>
      </c>
      <c r="D46" s="56">
        <v>1235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885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9"/>
      <c r="D50" s="589"/>
      <c r="G50" s="133"/>
      <c r="H50" s="133"/>
    </row>
    <row r="51" spans="1:8">
      <c r="A51" s="318"/>
      <c r="B51" s="575" t="s">
        <v>872</v>
      </c>
      <c r="C51" s="319"/>
      <c r="D51" s="319"/>
      <c r="G51" s="133"/>
      <c r="H51" s="133"/>
    </row>
    <row r="52" spans="1:8">
      <c r="A52" s="318"/>
      <c r="B52" s="436" t="s">
        <v>781</v>
      </c>
      <c r="C52" s="589"/>
      <c r="D52" s="589"/>
      <c r="G52" s="133"/>
      <c r="H52" s="133"/>
    </row>
    <row r="53" spans="1:8">
      <c r="A53" s="318"/>
      <c r="B53" s="538" t="s">
        <v>873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25" right="0.25" top="0.75" bottom="0.75" header="0.3" footer="0.3"/>
  <pageSetup paperSize="9" scale="75" orientation="landscape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workbookViewId="0">
      <selection sqref="A1:M1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90" t="s">
        <v>460</v>
      </c>
      <c r="B1" s="590"/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2" t="str">
        <f>'справка №1-БАЛАНС'!E3</f>
        <v>"Параходство Българско речно плаване" АД</v>
      </c>
      <c r="C3" s="592"/>
      <c r="D3" s="592"/>
      <c r="E3" s="592"/>
      <c r="F3" s="592"/>
      <c r="G3" s="592"/>
      <c r="H3" s="592"/>
      <c r="I3" s="592"/>
      <c r="J3" s="476"/>
      <c r="K3" s="594" t="s">
        <v>2</v>
      </c>
      <c r="L3" s="594"/>
      <c r="M3" s="478">
        <f>'справка №1-БАЛАНС'!H3</f>
        <v>827183719</v>
      </c>
      <c r="N3" s="2"/>
    </row>
    <row r="4" spans="1:23" s="532" customFormat="1" ht="13.5" customHeight="1">
      <c r="A4" s="467" t="s">
        <v>461</v>
      </c>
      <c r="B4" s="592" t="str">
        <f>'справка №1-БАЛАНС'!E4</f>
        <v>консолидиран</v>
      </c>
      <c r="C4" s="592"/>
      <c r="D4" s="592"/>
      <c r="E4" s="592"/>
      <c r="F4" s="592"/>
      <c r="G4" s="592"/>
      <c r="H4" s="592"/>
      <c r="I4" s="592"/>
      <c r="J4" s="136"/>
      <c r="K4" s="595" t="s">
        <v>4</v>
      </c>
      <c r="L4" s="595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6" t="str">
        <f>'справка №1-БАЛАНС'!E5</f>
        <v>30.09.2016 г.</v>
      </c>
      <c r="C5" s="596"/>
      <c r="D5" s="596"/>
      <c r="E5" s="596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3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35709</v>
      </c>
      <c r="D11" s="58">
        <f>'справка №1-БАЛАНС'!H19</f>
        <v>9403</v>
      </c>
      <c r="E11" s="58">
        <f>'справка №1-БАЛАНС'!H20</f>
        <v>0</v>
      </c>
      <c r="F11" s="58">
        <f>'справка №1-БАЛАНС'!H22</f>
        <v>3571</v>
      </c>
      <c r="G11" s="58">
        <f>'справка №1-БАЛАНС'!H23</f>
        <v>0</v>
      </c>
      <c r="H11" s="60">
        <v>20953</v>
      </c>
      <c r="I11" s="58">
        <f>'справка №1-БАЛАНС'!H28+'справка №1-БАЛАНС'!H31</f>
        <v>10548</v>
      </c>
      <c r="J11" s="58">
        <f>'справка №1-БАЛАНС'!H29+'справка №1-БАЛАНС'!H32</f>
        <v>0</v>
      </c>
      <c r="K11" s="60"/>
      <c r="L11" s="344">
        <f>SUM(C11:K11)</f>
        <v>80184</v>
      </c>
      <c r="M11" s="58">
        <f>'справка №1-БАЛАНС'!H39</f>
        <v>485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35709</v>
      </c>
      <c r="D15" s="61">
        <f t="shared" ref="D15:M15" si="2">D11+D12</f>
        <v>9403</v>
      </c>
      <c r="E15" s="61">
        <f t="shared" si="2"/>
        <v>0</v>
      </c>
      <c r="F15" s="61">
        <f t="shared" si="2"/>
        <v>3571</v>
      </c>
      <c r="G15" s="61">
        <f t="shared" si="2"/>
        <v>0</v>
      </c>
      <c r="H15" s="61">
        <f t="shared" si="2"/>
        <v>20953</v>
      </c>
      <c r="I15" s="61">
        <f t="shared" si="2"/>
        <v>10548</v>
      </c>
      <c r="J15" s="61">
        <f t="shared" si="2"/>
        <v>0</v>
      </c>
      <c r="K15" s="61">
        <f t="shared" si="2"/>
        <v>0</v>
      </c>
      <c r="L15" s="344">
        <f t="shared" si="1"/>
        <v>80184</v>
      </c>
      <c r="M15" s="61">
        <f t="shared" si="2"/>
        <v>485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1548</v>
      </c>
      <c r="J16" s="345">
        <f>+'справка №1-БАЛАНС'!G32</f>
        <v>0</v>
      </c>
      <c r="K16" s="60"/>
      <c r="L16" s="344">
        <f t="shared" si="1"/>
        <v>1548</v>
      </c>
      <c r="M16" s="60">
        <v>5</v>
      </c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>
        <v>-1685</v>
      </c>
      <c r="I28" s="60">
        <v>28</v>
      </c>
      <c r="J28" s="60"/>
      <c r="K28" s="60"/>
      <c r="L28" s="344">
        <f t="shared" si="1"/>
        <v>-1657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35709</v>
      </c>
      <c r="D29" s="59">
        <f t="shared" ref="D29:M29" si="6">D17+D20+D21+D24+D28+D27+D15+D16</f>
        <v>9403</v>
      </c>
      <c r="E29" s="59">
        <f t="shared" si="6"/>
        <v>0</v>
      </c>
      <c r="F29" s="59">
        <f t="shared" si="6"/>
        <v>3571</v>
      </c>
      <c r="G29" s="59">
        <f t="shared" si="6"/>
        <v>0</v>
      </c>
      <c r="H29" s="59">
        <f t="shared" si="6"/>
        <v>19268</v>
      </c>
      <c r="I29" s="59">
        <f t="shared" si="6"/>
        <v>12124</v>
      </c>
      <c r="J29" s="59">
        <f t="shared" si="6"/>
        <v>0</v>
      </c>
      <c r="K29" s="59">
        <f t="shared" si="6"/>
        <v>0</v>
      </c>
      <c r="L29" s="344">
        <f t="shared" si="1"/>
        <v>80075</v>
      </c>
      <c r="M29" s="59">
        <f t="shared" si="6"/>
        <v>490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35709</v>
      </c>
      <c r="D32" s="59">
        <f t="shared" si="7"/>
        <v>9403</v>
      </c>
      <c r="E32" s="59">
        <f t="shared" si="7"/>
        <v>0</v>
      </c>
      <c r="F32" s="59">
        <f t="shared" si="7"/>
        <v>3571</v>
      </c>
      <c r="G32" s="59">
        <f t="shared" si="7"/>
        <v>0</v>
      </c>
      <c r="H32" s="59">
        <f t="shared" si="7"/>
        <v>19268</v>
      </c>
      <c r="I32" s="59">
        <f t="shared" si="7"/>
        <v>12124</v>
      </c>
      <c r="J32" s="59">
        <f t="shared" si="7"/>
        <v>0</v>
      </c>
      <c r="K32" s="59">
        <f t="shared" si="7"/>
        <v>0</v>
      </c>
      <c r="L32" s="344">
        <f t="shared" si="1"/>
        <v>80075</v>
      </c>
      <c r="M32" s="59">
        <f>M29+M30+M31</f>
        <v>490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3" t="s">
        <v>863</v>
      </c>
      <c r="B35" s="593"/>
      <c r="C35" s="593"/>
      <c r="D35" s="593"/>
      <c r="E35" s="593"/>
      <c r="F35" s="593"/>
      <c r="G35" s="593"/>
      <c r="H35" s="593"/>
      <c r="I35" s="593"/>
      <c r="J35" s="593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886</v>
      </c>
      <c r="B38" s="19"/>
      <c r="C38" s="15"/>
      <c r="D38" s="591" t="s">
        <v>522</v>
      </c>
      <c r="E38" s="591"/>
      <c r="F38" s="591"/>
      <c r="G38" s="591"/>
      <c r="H38" s="591"/>
      <c r="I38" s="591"/>
      <c r="J38" s="15" t="s">
        <v>858</v>
      </c>
      <c r="K38" s="15"/>
      <c r="L38" s="591"/>
      <c r="M38" s="591"/>
      <c r="N38" s="11"/>
    </row>
    <row r="39" spans="1:14">
      <c r="A39" s="536"/>
      <c r="B39" s="537"/>
      <c r="C39" s="538"/>
      <c r="D39" s="575" t="s">
        <v>872</v>
      </c>
      <c r="E39" s="538"/>
      <c r="F39" s="538"/>
      <c r="G39" s="538"/>
      <c r="H39" s="538"/>
      <c r="I39" s="538"/>
      <c r="J39" s="538"/>
      <c r="K39" s="538" t="s">
        <v>868</v>
      </c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 t="s">
        <v>869</v>
      </c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B1" workbookViewId="0">
      <selection activeCell="B1" sqref="B1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7" t="s">
        <v>384</v>
      </c>
      <c r="B2" s="598"/>
      <c r="C2" s="599" t="str">
        <f>'справка №1-БАЛАНС'!E3</f>
        <v>"Параходство Българско речно плаване" АД</v>
      </c>
      <c r="D2" s="599"/>
      <c r="E2" s="599"/>
      <c r="F2" s="599"/>
      <c r="G2" s="599"/>
      <c r="H2" s="599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827183719</v>
      </c>
      <c r="P2" s="483"/>
      <c r="Q2" s="483"/>
      <c r="R2" s="526"/>
    </row>
    <row r="3" spans="1:28" ht="15">
      <c r="A3" s="597" t="s">
        <v>5</v>
      </c>
      <c r="B3" s="598"/>
      <c r="C3" s="600" t="str">
        <f>'справка №1-БАЛАНС'!E5</f>
        <v>30.09.2016 г.</v>
      </c>
      <c r="D3" s="600"/>
      <c r="E3" s="600"/>
      <c r="F3" s="485"/>
      <c r="G3" s="485"/>
      <c r="H3" s="485"/>
      <c r="I3" s="485"/>
      <c r="J3" s="485"/>
      <c r="K3" s="485"/>
      <c r="L3" s="485"/>
      <c r="M3" s="605" t="s">
        <v>4</v>
      </c>
      <c r="N3" s="605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524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3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3" t="s">
        <v>530</v>
      </c>
      <c r="R5" s="603" t="s">
        <v>531</v>
      </c>
    </row>
    <row r="6" spans="1:28" s="100" customFormat="1" ht="48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4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4"/>
      <c r="R6" s="604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525</v>
      </c>
      <c r="E9" s="189"/>
      <c r="F9" s="189"/>
      <c r="G9" s="74">
        <f>D9+E9-F9</f>
        <v>525</v>
      </c>
      <c r="H9" s="65"/>
      <c r="I9" s="65"/>
      <c r="J9" s="74">
        <f>G9+H9-I9</f>
        <v>525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525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3063</v>
      </c>
      <c r="E10" s="189">
        <v>2</v>
      </c>
      <c r="F10" s="189"/>
      <c r="G10" s="74">
        <f t="shared" ref="G10:G39" si="2">D10+E10-F10</f>
        <v>3065</v>
      </c>
      <c r="H10" s="65"/>
      <c r="I10" s="65"/>
      <c r="J10" s="74">
        <f t="shared" ref="J10:J39" si="3">G10+H10-I10</f>
        <v>3065</v>
      </c>
      <c r="K10" s="65">
        <v>715</v>
      </c>
      <c r="L10" s="65">
        <v>50</v>
      </c>
      <c r="M10" s="65"/>
      <c r="N10" s="74">
        <f t="shared" ref="N10:N39" si="4">K10+L10-M10</f>
        <v>765</v>
      </c>
      <c r="O10" s="65"/>
      <c r="P10" s="65"/>
      <c r="Q10" s="74">
        <f t="shared" si="0"/>
        <v>765</v>
      </c>
      <c r="R10" s="74">
        <f t="shared" si="1"/>
        <v>2300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10006</v>
      </c>
      <c r="E11" s="189">
        <v>111</v>
      </c>
      <c r="F11" s="189">
        <v>54</v>
      </c>
      <c r="G11" s="74">
        <f t="shared" si="2"/>
        <v>10063</v>
      </c>
      <c r="H11" s="65"/>
      <c r="I11" s="65"/>
      <c r="J11" s="74">
        <f t="shared" si="3"/>
        <v>10063</v>
      </c>
      <c r="K11" s="65">
        <v>3822</v>
      </c>
      <c r="L11" s="65">
        <v>552</v>
      </c>
      <c r="M11" s="65">
        <v>54</v>
      </c>
      <c r="N11" s="74">
        <f t="shared" si="4"/>
        <v>4320</v>
      </c>
      <c r="O11" s="65"/>
      <c r="P11" s="65"/>
      <c r="Q11" s="74">
        <f t="shared" si="0"/>
        <v>4320</v>
      </c>
      <c r="R11" s="74">
        <f t="shared" si="1"/>
        <v>5743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4557</v>
      </c>
      <c r="E12" s="189">
        <v>3</v>
      </c>
      <c r="F12" s="189">
        <v>4</v>
      </c>
      <c r="G12" s="74">
        <f t="shared" si="2"/>
        <v>4556</v>
      </c>
      <c r="H12" s="65"/>
      <c r="I12" s="65"/>
      <c r="J12" s="74">
        <f t="shared" si="3"/>
        <v>4556</v>
      </c>
      <c r="K12" s="65">
        <v>1384</v>
      </c>
      <c r="L12" s="65">
        <v>159</v>
      </c>
      <c r="M12" s="65">
        <v>1</v>
      </c>
      <c r="N12" s="74">
        <f t="shared" si="4"/>
        <v>1542</v>
      </c>
      <c r="O12" s="65"/>
      <c r="P12" s="65"/>
      <c r="Q12" s="74">
        <f t="shared" si="0"/>
        <v>1542</v>
      </c>
      <c r="R12" s="74">
        <f t="shared" si="1"/>
        <v>3014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59638</v>
      </c>
      <c r="E13" s="189">
        <v>1100</v>
      </c>
      <c r="F13" s="189">
        <v>80</v>
      </c>
      <c r="G13" s="74">
        <f t="shared" si="2"/>
        <v>60658</v>
      </c>
      <c r="H13" s="65"/>
      <c r="I13" s="65"/>
      <c r="J13" s="74">
        <f t="shared" si="3"/>
        <v>60658</v>
      </c>
      <c r="K13" s="65">
        <v>17188</v>
      </c>
      <c r="L13" s="65">
        <v>943</v>
      </c>
      <c r="M13" s="65">
        <v>49</v>
      </c>
      <c r="N13" s="74">
        <f t="shared" si="4"/>
        <v>18082</v>
      </c>
      <c r="O13" s="65"/>
      <c r="P13" s="65"/>
      <c r="Q13" s="74">
        <f t="shared" si="0"/>
        <v>18082</v>
      </c>
      <c r="R13" s="74">
        <f t="shared" si="1"/>
        <v>42576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475</v>
      </c>
      <c r="E14" s="189">
        <v>2</v>
      </c>
      <c r="F14" s="189">
        <v>2</v>
      </c>
      <c r="G14" s="74">
        <f t="shared" si="2"/>
        <v>475</v>
      </c>
      <c r="H14" s="65"/>
      <c r="I14" s="65"/>
      <c r="J14" s="74">
        <f t="shared" si="3"/>
        <v>475</v>
      </c>
      <c r="K14" s="65">
        <v>425</v>
      </c>
      <c r="L14" s="65">
        <v>13</v>
      </c>
      <c r="M14" s="65"/>
      <c r="N14" s="74">
        <f t="shared" si="4"/>
        <v>438</v>
      </c>
      <c r="O14" s="65"/>
      <c r="P14" s="65"/>
      <c r="Q14" s="74">
        <f t="shared" si="0"/>
        <v>438</v>
      </c>
      <c r="R14" s="74">
        <f t="shared" si="1"/>
        <v>37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859</v>
      </c>
      <c r="B15" s="374" t="s">
        <v>860</v>
      </c>
      <c r="C15" s="456" t="s">
        <v>861</v>
      </c>
      <c r="D15" s="457">
        <v>3213</v>
      </c>
      <c r="E15" s="457">
        <v>2525</v>
      </c>
      <c r="F15" s="457">
        <v>5395</v>
      </c>
      <c r="G15" s="74">
        <f t="shared" si="2"/>
        <v>343</v>
      </c>
      <c r="H15" s="458"/>
      <c r="I15" s="458"/>
      <c r="J15" s="74">
        <f t="shared" si="3"/>
        <v>343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343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81477</v>
      </c>
      <c r="E17" s="194">
        <f>SUM(E9:E16)</f>
        <v>3743</v>
      </c>
      <c r="F17" s="194">
        <f>SUM(F9:F16)</f>
        <v>5535</v>
      </c>
      <c r="G17" s="74">
        <f t="shared" si="2"/>
        <v>79685</v>
      </c>
      <c r="H17" s="75">
        <f>SUM(H9:H16)</f>
        <v>0</v>
      </c>
      <c r="I17" s="75">
        <f>SUM(I9:I16)</f>
        <v>0</v>
      </c>
      <c r="J17" s="74">
        <f t="shared" si="3"/>
        <v>79685</v>
      </c>
      <c r="K17" s="75">
        <f>SUM(K9:K16)</f>
        <v>23534</v>
      </c>
      <c r="L17" s="75">
        <f>SUM(L9:L16)</f>
        <v>1717</v>
      </c>
      <c r="M17" s="75">
        <f>SUM(M9:M16)</f>
        <v>104</v>
      </c>
      <c r="N17" s="74">
        <f t="shared" si="4"/>
        <v>25147</v>
      </c>
      <c r="O17" s="75">
        <f>SUM(O9:O16)</f>
        <v>0</v>
      </c>
      <c r="P17" s="75">
        <f>SUM(P9:P16)</f>
        <v>0</v>
      </c>
      <c r="Q17" s="74">
        <f t="shared" si="5"/>
        <v>25147</v>
      </c>
      <c r="R17" s="74">
        <f t="shared" si="6"/>
        <v>54538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>
        <v>20640</v>
      </c>
      <c r="E18" s="187"/>
      <c r="F18" s="187"/>
      <c r="G18" s="74">
        <f t="shared" si="2"/>
        <v>20640</v>
      </c>
      <c r="H18" s="63"/>
      <c r="I18" s="63"/>
      <c r="J18" s="74">
        <f t="shared" si="3"/>
        <v>20640</v>
      </c>
      <c r="K18" s="63">
        <v>628</v>
      </c>
      <c r="L18" s="63">
        <v>44</v>
      </c>
      <c r="M18" s="63"/>
      <c r="N18" s="74">
        <f t="shared" si="4"/>
        <v>672</v>
      </c>
      <c r="O18" s="63"/>
      <c r="P18" s="63"/>
      <c r="Q18" s="74">
        <f t="shared" si="5"/>
        <v>672</v>
      </c>
      <c r="R18" s="74">
        <f t="shared" si="6"/>
        <v>19968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250</v>
      </c>
      <c r="E21" s="189"/>
      <c r="F21" s="189"/>
      <c r="G21" s="74">
        <f t="shared" si="2"/>
        <v>250</v>
      </c>
      <c r="H21" s="65"/>
      <c r="I21" s="65"/>
      <c r="J21" s="74">
        <f t="shared" si="3"/>
        <v>250</v>
      </c>
      <c r="K21" s="65">
        <v>28</v>
      </c>
      <c r="L21" s="65">
        <v>5</v>
      </c>
      <c r="M21" s="65"/>
      <c r="N21" s="74">
        <f t="shared" si="4"/>
        <v>33</v>
      </c>
      <c r="O21" s="65"/>
      <c r="P21" s="65"/>
      <c r="Q21" s="74">
        <f t="shared" si="5"/>
        <v>33</v>
      </c>
      <c r="R21" s="74">
        <f t="shared" si="6"/>
        <v>217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172</v>
      </c>
      <c r="E22" s="189">
        <v>4</v>
      </c>
      <c r="F22" s="189"/>
      <c r="G22" s="74">
        <f t="shared" si="2"/>
        <v>176</v>
      </c>
      <c r="H22" s="65"/>
      <c r="I22" s="65"/>
      <c r="J22" s="74">
        <f t="shared" si="3"/>
        <v>176</v>
      </c>
      <c r="K22" s="65">
        <v>171</v>
      </c>
      <c r="L22" s="65">
        <v>2</v>
      </c>
      <c r="M22" s="65"/>
      <c r="N22" s="74">
        <f t="shared" si="4"/>
        <v>173</v>
      </c>
      <c r="O22" s="65"/>
      <c r="P22" s="65"/>
      <c r="Q22" s="74">
        <f t="shared" si="5"/>
        <v>173</v>
      </c>
      <c r="R22" s="74">
        <f t="shared" si="6"/>
        <v>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1887</v>
      </c>
      <c r="E24" s="189">
        <v>1653</v>
      </c>
      <c r="F24" s="189"/>
      <c r="G24" s="74">
        <f t="shared" si="2"/>
        <v>3540</v>
      </c>
      <c r="H24" s="65"/>
      <c r="I24" s="65"/>
      <c r="J24" s="74">
        <f t="shared" si="3"/>
        <v>3540</v>
      </c>
      <c r="K24" s="65">
        <v>326</v>
      </c>
      <c r="L24" s="65">
        <v>114</v>
      </c>
      <c r="M24" s="65"/>
      <c r="N24" s="74">
        <f t="shared" si="4"/>
        <v>440</v>
      </c>
      <c r="O24" s="65"/>
      <c r="P24" s="65"/>
      <c r="Q24" s="74">
        <f t="shared" si="5"/>
        <v>440</v>
      </c>
      <c r="R24" s="74">
        <f t="shared" si="6"/>
        <v>3100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838</v>
      </c>
      <c r="C25" s="376" t="s">
        <v>583</v>
      </c>
      <c r="D25" s="190">
        <f>SUM(D21:D24)</f>
        <v>2309</v>
      </c>
      <c r="E25" s="190">
        <f t="shared" ref="E25:P25" si="7">SUM(E21:E24)</f>
        <v>1657</v>
      </c>
      <c r="F25" s="190">
        <f t="shared" si="7"/>
        <v>0</v>
      </c>
      <c r="G25" s="67">
        <f t="shared" si="2"/>
        <v>3966</v>
      </c>
      <c r="H25" s="66">
        <f t="shared" si="7"/>
        <v>0</v>
      </c>
      <c r="I25" s="66">
        <f t="shared" si="7"/>
        <v>0</v>
      </c>
      <c r="J25" s="67">
        <f t="shared" si="3"/>
        <v>3966</v>
      </c>
      <c r="K25" s="66">
        <f t="shared" si="7"/>
        <v>525</v>
      </c>
      <c r="L25" s="66">
        <f t="shared" si="7"/>
        <v>121</v>
      </c>
      <c r="M25" s="66">
        <f t="shared" si="7"/>
        <v>0</v>
      </c>
      <c r="N25" s="67">
        <f t="shared" si="4"/>
        <v>646</v>
      </c>
      <c r="O25" s="66">
        <f t="shared" si="7"/>
        <v>0</v>
      </c>
      <c r="P25" s="66">
        <f t="shared" si="7"/>
        <v>0</v>
      </c>
      <c r="Q25" s="67">
        <f t="shared" si="5"/>
        <v>646</v>
      </c>
      <c r="R25" s="67">
        <f t="shared" si="6"/>
        <v>3320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853</v>
      </c>
      <c r="C27" s="380" t="s">
        <v>586</v>
      </c>
      <c r="D27" s="192">
        <f>SUM(D28:D31)</f>
        <v>7912</v>
      </c>
      <c r="E27" s="192">
        <f t="shared" ref="E27:P27" si="8">SUM(E28:E31)</f>
        <v>0</v>
      </c>
      <c r="F27" s="192">
        <f t="shared" si="8"/>
        <v>341</v>
      </c>
      <c r="G27" s="71">
        <f t="shared" si="2"/>
        <v>7571</v>
      </c>
      <c r="H27" s="70">
        <f t="shared" si="8"/>
        <v>0</v>
      </c>
      <c r="I27" s="70">
        <f t="shared" si="8"/>
        <v>0</v>
      </c>
      <c r="J27" s="71">
        <f t="shared" si="3"/>
        <v>7571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7571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>
        <v>5343</v>
      </c>
      <c r="E29" s="189"/>
      <c r="F29" s="189"/>
      <c r="G29" s="74">
        <f t="shared" si="2"/>
        <v>5343</v>
      </c>
      <c r="H29" s="72"/>
      <c r="I29" s="72"/>
      <c r="J29" s="74">
        <f t="shared" si="3"/>
        <v>5343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5343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>
        <v>2545</v>
      </c>
      <c r="E30" s="189"/>
      <c r="F30" s="189">
        <v>341</v>
      </c>
      <c r="G30" s="74">
        <f t="shared" si="2"/>
        <v>2204</v>
      </c>
      <c r="H30" s="72"/>
      <c r="I30" s="72"/>
      <c r="J30" s="74">
        <f t="shared" si="3"/>
        <v>2204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2204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>
        <v>24</v>
      </c>
      <c r="E31" s="189"/>
      <c r="F31" s="189"/>
      <c r="G31" s="74">
        <f t="shared" si="2"/>
        <v>24</v>
      </c>
      <c r="H31" s="72"/>
      <c r="I31" s="72"/>
      <c r="J31" s="74">
        <f t="shared" si="3"/>
        <v>24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24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854</v>
      </c>
      <c r="C38" s="369" t="s">
        <v>602</v>
      </c>
      <c r="D38" s="194">
        <f>D27+D32+D37</f>
        <v>7912</v>
      </c>
      <c r="E38" s="194">
        <f t="shared" ref="E38:P38" si="12">E27+E32+E37</f>
        <v>0</v>
      </c>
      <c r="F38" s="194">
        <f t="shared" si="12"/>
        <v>341</v>
      </c>
      <c r="G38" s="74">
        <f t="shared" si="2"/>
        <v>7571</v>
      </c>
      <c r="H38" s="75">
        <f t="shared" si="12"/>
        <v>0</v>
      </c>
      <c r="I38" s="75">
        <f t="shared" si="12"/>
        <v>0</v>
      </c>
      <c r="J38" s="74">
        <f t="shared" si="3"/>
        <v>7571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7571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603</v>
      </c>
      <c r="B39" s="370" t="s">
        <v>604</v>
      </c>
      <c r="C39" s="369" t="s">
        <v>605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606</v>
      </c>
      <c r="C40" s="359" t="s">
        <v>607</v>
      </c>
      <c r="D40" s="438">
        <f>D17+D18+D19+D25+D38+D39</f>
        <v>112338</v>
      </c>
      <c r="E40" s="438">
        <f>E17+E18+E19+E25+E38+E39</f>
        <v>5400</v>
      </c>
      <c r="F40" s="438">
        <f t="shared" ref="F40:R40" si="13">F17+F18+F19+F25+F38+F39</f>
        <v>5876</v>
      </c>
      <c r="G40" s="438">
        <f t="shared" si="13"/>
        <v>111862</v>
      </c>
      <c r="H40" s="438">
        <f t="shared" si="13"/>
        <v>0</v>
      </c>
      <c r="I40" s="438">
        <f t="shared" si="13"/>
        <v>0</v>
      </c>
      <c r="J40" s="438">
        <f t="shared" si="13"/>
        <v>111862</v>
      </c>
      <c r="K40" s="438">
        <f t="shared" si="13"/>
        <v>24687</v>
      </c>
      <c r="L40" s="438">
        <f t="shared" si="13"/>
        <v>1882</v>
      </c>
      <c r="M40" s="438">
        <f t="shared" si="13"/>
        <v>104</v>
      </c>
      <c r="N40" s="438">
        <f t="shared" si="13"/>
        <v>26465</v>
      </c>
      <c r="O40" s="438">
        <f t="shared" si="13"/>
        <v>0</v>
      </c>
      <c r="P40" s="438">
        <f t="shared" si="13"/>
        <v>0</v>
      </c>
      <c r="Q40" s="438">
        <f t="shared" si="13"/>
        <v>26465</v>
      </c>
      <c r="R40" s="438">
        <f t="shared" si="13"/>
        <v>85397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887</v>
      </c>
      <c r="C44" s="354"/>
      <c r="D44" s="355"/>
      <c r="E44" s="355"/>
      <c r="F44" s="355"/>
      <c r="G44" s="351"/>
      <c r="H44" s="356" t="s">
        <v>874</v>
      </c>
      <c r="I44" s="356"/>
      <c r="J44" s="356"/>
      <c r="K44" s="612"/>
      <c r="L44" s="612"/>
      <c r="M44" s="612"/>
      <c r="N44" s="612"/>
      <c r="O44" s="601" t="s">
        <v>781</v>
      </c>
      <c r="P44" s="602"/>
      <c r="Q44" s="602"/>
      <c r="R44" s="602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575" t="s">
        <v>866</v>
      </c>
      <c r="K45" s="349"/>
      <c r="L45" s="349"/>
      <c r="M45" s="349"/>
      <c r="N45" s="349"/>
      <c r="O45" s="349"/>
      <c r="P45" s="538" t="s">
        <v>868</v>
      </c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538" t="s">
        <v>869</v>
      </c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workbookViewId="0">
      <selection sqref="A1:E1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6" t="s">
        <v>609</v>
      </c>
      <c r="B1" s="616"/>
      <c r="C1" s="616"/>
      <c r="D1" s="616"/>
      <c r="E1" s="616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384</v>
      </c>
      <c r="B3" s="619" t="str">
        <f>'справка №1-БАЛАНС'!E3</f>
        <v>"Параходство Българско речно плаване" АД</v>
      </c>
      <c r="C3" s="620"/>
      <c r="D3" s="526" t="s">
        <v>2</v>
      </c>
      <c r="E3" s="107">
        <f>'справка №1-БАЛАНС'!H3</f>
        <v>827183719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7" t="str">
        <f>'справка №1-БАЛАНС'!E5</f>
        <v>30.09.2016 г.</v>
      </c>
      <c r="C4" s="618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610</v>
      </c>
      <c r="B5" s="496"/>
      <c r="C5" s="497"/>
      <c r="D5" s="107"/>
      <c r="E5" s="498" t="s">
        <v>611</v>
      </c>
    </row>
    <row r="6" spans="1:15" s="100" customFormat="1">
      <c r="A6" s="389" t="s">
        <v>464</v>
      </c>
      <c r="B6" s="390" t="s">
        <v>8</v>
      </c>
      <c r="C6" s="391" t="s">
        <v>612</v>
      </c>
      <c r="D6" s="138" t="s">
        <v>613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614</v>
      </c>
      <c r="E7" s="124" t="s">
        <v>615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616</v>
      </c>
      <c r="B9" s="394" t="s">
        <v>617</v>
      </c>
      <c r="C9" s="108"/>
      <c r="D9" s="108"/>
      <c r="E9" s="120">
        <f>C9-D9</f>
        <v>0</v>
      </c>
      <c r="F9" s="106"/>
    </row>
    <row r="10" spans="1:15">
      <c r="A10" s="393" t="s">
        <v>618</v>
      </c>
      <c r="B10" s="395"/>
      <c r="C10" s="104"/>
      <c r="D10" s="104"/>
      <c r="E10" s="120"/>
      <c r="F10" s="106"/>
    </row>
    <row r="11" spans="1:15">
      <c r="A11" s="396" t="s">
        <v>619</v>
      </c>
      <c r="B11" s="397" t="s">
        <v>620</v>
      </c>
      <c r="C11" s="119">
        <f>SUM(C12:C14)</f>
        <v>179</v>
      </c>
      <c r="D11" s="119">
        <f>SUM(D12:D14)</f>
        <v>0</v>
      </c>
      <c r="E11" s="120">
        <f>SUM(E12:E14)</f>
        <v>179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621</v>
      </c>
      <c r="B12" s="397" t="s">
        <v>622</v>
      </c>
      <c r="C12" s="108">
        <v>38</v>
      </c>
      <c r="D12" s="108"/>
      <c r="E12" s="120">
        <f t="shared" ref="E12:E42" si="0">C12-D12</f>
        <v>38</v>
      </c>
      <c r="F12" s="106"/>
    </row>
    <row r="13" spans="1:15">
      <c r="A13" s="396" t="s">
        <v>623</v>
      </c>
      <c r="B13" s="397" t="s">
        <v>624</v>
      </c>
      <c r="C13" s="108"/>
      <c r="D13" s="108"/>
      <c r="E13" s="120">
        <f t="shared" si="0"/>
        <v>0</v>
      </c>
      <c r="F13" s="106"/>
    </row>
    <row r="14" spans="1:15">
      <c r="A14" s="396" t="s">
        <v>625</v>
      </c>
      <c r="B14" s="397" t="s">
        <v>626</v>
      </c>
      <c r="C14" s="108">
        <v>141</v>
      </c>
      <c r="D14" s="108"/>
      <c r="E14" s="120">
        <f t="shared" si="0"/>
        <v>141</v>
      </c>
      <c r="F14" s="106"/>
    </row>
    <row r="15" spans="1:15">
      <c r="A15" s="396" t="s">
        <v>627</v>
      </c>
      <c r="B15" s="397" t="s">
        <v>628</v>
      </c>
      <c r="C15" s="108"/>
      <c r="D15" s="108"/>
      <c r="E15" s="120">
        <f t="shared" si="0"/>
        <v>0</v>
      </c>
      <c r="F15" s="106"/>
    </row>
    <row r="16" spans="1:15">
      <c r="A16" s="396" t="s">
        <v>629</v>
      </c>
      <c r="B16" s="397" t="s">
        <v>630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631</v>
      </c>
      <c r="B17" s="397" t="s">
        <v>632</v>
      </c>
      <c r="C17" s="108"/>
      <c r="D17" s="108"/>
      <c r="E17" s="120">
        <f t="shared" si="0"/>
        <v>0</v>
      </c>
      <c r="F17" s="106"/>
    </row>
    <row r="18" spans="1:15">
      <c r="A18" s="396" t="s">
        <v>625</v>
      </c>
      <c r="B18" s="397" t="s">
        <v>633</v>
      </c>
      <c r="C18" s="108"/>
      <c r="D18" s="108"/>
      <c r="E18" s="120">
        <f t="shared" si="0"/>
        <v>0</v>
      </c>
      <c r="F18" s="106"/>
    </row>
    <row r="19" spans="1:15">
      <c r="A19" s="398" t="s">
        <v>634</v>
      </c>
      <c r="B19" s="394" t="s">
        <v>635</v>
      </c>
      <c r="C19" s="104">
        <f>C11+C15+C16</f>
        <v>179</v>
      </c>
      <c r="D19" s="104">
        <f>D11+D15+D16</f>
        <v>0</v>
      </c>
      <c r="E19" s="118">
        <f>E11+E15+E16</f>
        <v>179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636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637</v>
      </c>
      <c r="B21" s="394" t="s">
        <v>638</v>
      </c>
      <c r="C21" s="108">
        <v>261</v>
      </c>
      <c r="D21" s="108"/>
      <c r="E21" s="120">
        <f t="shared" si="0"/>
        <v>261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639</v>
      </c>
      <c r="B23" s="399"/>
      <c r="C23" s="119"/>
      <c r="D23" s="104"/>
      <c r="E23" s="120"/>
      <c r="F23" s="106"/>
    </row>
    <row r="24" spans="1:15">
      <c r="A24" s="396" t="s">
        <v>640</v>
      </c>
      <c r="B24" s="397" t="s">
        <v>641</v>
      </c>
      <c r="C24" s="119">
        <f>SUM(C25:C27)</f>
        <v>1799</v>
      </c>
      <c r="D24" s="119">
        <f>SUM(D25:D27)</f>
        <v>1799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642</v>
      </c>
      <c r="B25" s="397" t="s">
        <v>643</v>
      </c>
      <c r="C25" s="108">
        <v>530</v>
      </c>
      <c r="D25" s="108">
        <v>530</v>
      </c>
      <c r="E25" s="120">
        <f t="shared" si="0"/>
        <v>0</v>
      </c>
      <c r="F25" s="106"/>
    </row>
    <row r="26" spans="1:15">
      <c r="A26" s="396" t="s">
        <v>644</v>
      </c>
      <c r="B26" s="397" t="s">
        <v>645</v>
      </c>
      <c r="C26" s="108"/>
      <c r="D26" s="108"/>
      <c r="E26" s="120">
        <f t="shared" si="0"/>
        <v>0</v>
      </c>
      <c r="F26" s="106"/>
    </row>
    <row r="27" spans="1:15">
      <c r="A27" s="396" t="s">
        <v>646</v>
      </c>
      <c r="B27" s="397" t="s">
        <v>647</v>
      </c>
      <c r="C27" s="108">
        <v>1269</v>
      </c>
      <c r="D27" s="108">
        <v>1269</v>
      </c>
      <c r="E27" s="120">
        <f t="shared" si="0"/>
        <v>0</v>
      </c>
      <c r="F27" s="106"/>
    </row>
    <row r="28" spans="1:15">
      <c r="A28" s="396" t="s">
        <v>648</v>
      </c>
      <c r="B28" s="397" t="s">
        <v>649</v>
      </c>
      <c r="C28" s="108">
        <v>2268</v>
      </c>
      <c r="D28" s="108">
        <v>2268</v>
      </c>
      <c r="E28" s="120">
        <f t="shared" si="0"/>
        <v>0</v>
      </c>
      <c r="F28" s="106"/>
    </row>
    <row r="29" spans="1:15">
      <c r="A29" s="396" t="s">
        <v>650</v>
      </c>
      <c r="B29" s="397" t="s">
        <v>651</v>
      </c>
      <c r="C29" s="108">
        <v>154</v>
      </c>
      <c r="D29" s="108">
        <v>154</v>
      </c>
      <c r="E29" s="120">
        <f t="shared" si="0"/>
        <v>0</v>
      </c>
      <c r="F29" s="106"/>
    </row>
    <row r="30" spans="1:15">
      <c r="A30" s="396" t="s">
        <v>652</v>
      </c>
      <c r="B30" s="397" t="s">
        <v>653</v>
      </c>
      <c r="C30" s="108"/>
      <c r="D30" s="108"/>
      <c r="E30" s="120">
        <f t="shared" si="0"/>
        <v>0</v>
      </c>
      <c r="F30" s="106"/>
    </row>
    <row r="31" spans="1:15">
      <c r="A31" s="396" t="s">
        <v>654</v>
      </c>
      <c r="B31" s="397" t="s">
        <v>655</v>
      </c>
      <c r="C31" s="108">
        <v>229</v>
      </c>
      <c r="D31" s="108">
        <v>229</v>
      </c>
      <c r="E31" s="120">
        <f t="shared" si="0"/>
        <v>0</v>
      </c>
      <c r="F31" s="106"/>
    </row>
    <row r="32" spans="1:15">
      <c r="A32" s="396" t="s">
        <v>656</v>
      </c>
      <c r="B32" s="397" t="s">
        <v>657</v>
      </c>
      <c r="C32" s="108"/>
      <c r="D32" s="108"/>
      <c r="E32" s="120">
        <f t="shared" si="0"/>
        <v>0</v>
      </c>
      <c r="F32" s="106"/>
    </row>
    <row r="33" spans="1:27">
      <c r="A33" s="396" t="s">
        <v>658</v>
      </c>
      <c r="B33" s="397" t="s">
        <v>659</v>
      </c>
      <c r="C33" s="105">
        <f>SUM(C34:C37)</f>
        <v>335</v>
      </c>
      <c r="D33" s="105">
        <f>SUM(D34:D37)</f>
        <v>335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660</v>
      </c>
      <c r="B34" s="397" t="s">
        <v>661</v>
      </c>
      <c r="C34" s="108"/>
      <c r="D34" s="108"/>
      <c r="E34" s="120">
        <f t="shared" si="0"/>
        <v>0</v>
      </c>
      <c r="F34" s="106"/>
    </row>
    <row r="35" spans="1:27">
      <c r="A35" s="396" t="s">
        <v>662</v>
      </c>
      <c r="B35" s="397" t="s">
        <v>663</v>
      </c>
      <c r="C35" s="108">
        <v>281</v>
      </c>
      <c r="D35" s="108">
        <v>281</v>
      </c>
      <c r="E35" s="120">
        <f t="shared" si="0"/>
        <v>0</v>
      </c>
      <c r="F35" s="106"/>
    </row>
    <row r="36" spans="1:27">
      <c r="A36" s="396" t="s">
        <v>664</v>
      </c>
      <c r="B36" s="397" t="s">
        <v>665</v>
      </c>
      <c r="C36" s="108"/>
      <c r="D36" s="108"/>
      <c r="E36" s="120">
        <f t="shared" si="0"/>
        <v>0</v>
      </c>
      <c r="F36" s="106"/>
    </row>
    <row r="37" spans="1:27">
      <c r="A37" s="396" t="s">
        <v>666</v>
      </c>
      <c r="B37" s="397" t="s">
        <v>667</v>
      </c>
      <c r="C37" s="108">
        <v>54</v>
      </c>
      <c r="D37" s="108">
        <v>54</v>
      </c>
      <c r="E37" s="120">
        <f t="shared" si="0"/>
        <v>0</v>
      </c>
      <c r="F37" s="106"/>
    </row>
    <row r="38" spans="1:27">
      <c r="A38" s="396" t="s">
        <v>668</v>
      </c>
      <c r="B38" s="397" t="s">
        <v>669</v>
      </c>
      <c r="C38" s="119">
        <f>SUM(C39:C42)</f>
        <v>187</v>
      </c>
      <c r="D38" s="105">
        <f>SUM(D39:D42)</f>
        <v>187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670</v>
      </c>
      <c r="B39" s="397" t="s">
        <v>671</v>
      </c>
      <c r="C39" s="108"/>
      <c r="D39" s="108"/>
      <c r="E39" s="120">
        <f t="shared" si="0"/>
        <v>0</v>
      </c>
      <c r="F39" s="106"/>
    </row>
    <row r="40" spans="1:27">
      <c r="A40" s="396" t="s">
        <v>672</v>
      </c>
      <c r="B40" s="397" t="s">
        <v>673</v>
      </c>
      <c r="C40" s="108"/>
      <c r="D40" s="108"/>
      <c r="E40" s="120">
        <f t="shared" si="0"/>
        <v>0</v>
      </c>
      <c r="F40" s="106"/>
    </row>
    <row r="41" spans="1:27">
      <c r="A41" s="396" t="s">
        <v>674</v>
      </c>
      <c r="B41" s="397" t="s">
        <v>675</v>
      </c>
      <c r="C41" s="108"/>
      <c r="D41" s="108"/>
      <c r="E41" s="120">
        <f t="shared" si="0"/>
        <v>0</v>
      </c>
      <c r="F41" s="106"/>
    </row>
    <row r="42" spans="1:27">
      <c r="A42" s="396" t="s">
        <v>676</v>
      </c>
      <c r="B42" s="397" t="s">
        <v>677</v>
      </c>
      <c r="C42" s="108">
        <v>187</v>
      </c>
      <c r="D42" s="108">
        <v>187</v>
      </c>
      <c r="E42" s="120">
        <f t="shared" si="0"/>
        <v>0</v>
      </c>
      <c r="F42" s="106"/>
    </row>
    <row r="43" spans="1:27">
      <c r="A43" s="398" t="s">
        <v>678</v>
      </c>
      <c r="B43" s="394" t="s">
        <v>679</v>
      </c>
      <c r="C43" s="104">
        <f>C24+C28+C29+C31+C30+C32+C33+C38</f>
        <v>4972</v>
      </c>
      <c r="D43" s="104">
        <f>D24+D28+D29+D31+D30+D32+D33+D38</f>
        <v>4972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680</v>
      </c>
      <c r="B44" s="395" t="s">
        <v>681</v>
      </c>
      <c r="C44" s="103">
        <f>C43+C21+C19+C9</f>
        <v>5412</v>
      </c>
      <c r="D44" s="103">
        <f>D43+D21+D19+D9</f>
        <v>4972</v>
      </c>
      <c r="E44" s="118">
        <f>E43+E21+E19+E9</f>
        <v>440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682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464</v>
      </c>
      <c r="B48" s="390" t="s">
        <v>8</v>
      </c>
      <c r="C48" s="404" t="s">
        <v>683</v>
      </c>
      <c r="D48" s="138" t="s">
        <v>684</v>
      </c>
      <c r="E48" s="138"/>
      <c r="F48" s="138" t="s">
        <v>685</v>
      </c>
    </row>
    <row r="49" spans="1:16" s="100" customFormat="1">
      <c r="A49" s="389"/>
      <c r="B49" s="392"/>
      <c r="C49" s="404"/>
      <c r="D49" s="393" t="s">
        <v>614</v>
      </c>
      <c r="E49" s="393" t="s">
        <v>615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686</v>
      </c>
      <c r="B51" s="399"/>
      <c r="C51" s="103"/>
      <c r="D51" s="103"/>
      <c r="E51" s="103"/>
      <c r="F51" s="405"/>
    </row>
    <row r="52" spans="1:16" ht="24">
      <c r="A52" s="396" t="s">
        <v>687</v>
      </c>
      <c r="B52" s="397" t="s">
        <v>688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689</v>
      </c>
      <c r="B53" s="397" t="s">
        <v>690</v>
      </c>
      <c r="C53" s="108"/>
      <c r="D53" s="108"/>
      <c r="E53" s="119">
        <f>C53-D53</f>
        <v>0</v>
      </c>
      <c r="F53" s="108"/>
    </row>
    <row r="54" spans="1:16">
      <c r="A54" s="396" t="s">
        <v>691</v>
      </c>
      <c r="B54" s="397" t="s">
        <v>692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676</v>
      </c>
      <c r="B55" s="397" t="s">
        <v>693</v>
      </c>
      <c r="C55" s="108"/>
      <c r="D55" s="108"/>
      <c r="E55" s="119">
        <f t="shared" si="1"/>
        <v>0</v>
      </c>
      <c r="F55" s="108"/>
    </row>
    <row r="56" spans="1:16" ht="24">
      <c r="A56" s="396" t="s">
        <v>694</v>
      </c>
      <c r="B56" s="397" t="s">
        <v>695</v>
      </c>
      <c r="C56" s="103">
        <f>C57+C59</f>
        <v>1538</v>
      </c>
      <c r="D56" s="103">
        <f>D57+D59</f>
        <v>0</v>
      </c>
      <c r="E56" s="119">
        <f t="shared" si="1"/>
        <v>1538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696</v>
      </c>
      <c r="B57" s="397" t="s">
        <v>697</v>
      </c>
      <c r="C57" s="108">
        <v>1538</v>
      </c>
      <c r="D57" s="108"/>
      <c r="E57" s="119">
        <f t="shared" si="1"/>
        <v>1538</v>
      </c>
      <c r="F57" s="108"/>
    </row>
    <row r="58" spans="1:16">
      <c r="A58" s="406" t="s">
        <v>698</v>
      </c>
      <c r="B58" s="397" t="s">
        <v>699</v>
      </c>
      <c r="C58" s="109"/>
      <c r="D58" s="109"/>
      <c r="E58" s="119">
        <f t="shared" si="1"/>
        <v>0</v>
      </c>
      <c r="F58" s="109"/>
    </row>
    <row r="59" spans="1:16">
      <c r="A59" s="406" t="s">
        <v>700</v>
      </c>
      <c r="B59" s="397" t="s">
        <v>701</v>
      </c>
      <c r="C59" s="108"/>
      <c r="D59" s="108"/>
      <c r="E59" s="119">
        <f t="shared" si="1"/>
        <v>0</v>
      </c>
      <c r="F59" s="108"/>
    </row>
    <row r="60" spans="1:16">
      <c r="A60" s="406" t="s">
        <v>698</v>
      </c>
      <c r="B60" s="397" t="s">
        <v>702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703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704</v>
      </c>
      <c r="C62" s="108"/>
      <c r="D62" s="108"/>
      <c r="E62" s="119">
        <f t="shared" si="1"/>
        <v>0</v>
      </c>
      <c r="F62" s="110"/>
    </row>
    <row r="63" spans="1:16">
      <c r="A63" s="396" t="s">
        <v>705</v>
      </c>
      <c r="B63" s="397" t="s">
        <v>706</v>
      </c>
      <c r="C63" s="108"/>
      <c r="D63" s="108"/>
      <c r="E63" s="119">
        <f t="shared" si="1"/>
        <v>0</v>
      </c>
      <c r="F63" s="110"/>
    </row>
    <row r="64" spans="1:16">
      <c r="A64" s="396" t="s">
        <v>707</v>
      </c>
      <c r="B64" s="397" t="s">
        <v>708</v>
      </c>
      <c r="C64" s="108">
        <v>369</v>
      </c>
      <c r="D64" s="108"/>
      <c r="E64" s="119">
        <f t="shared" si="1"/>
        <v>369</v>
      </c>
      <c r="F64" s="110"/>
    </row>
    <row r="65" spans="1:16">
      <c r="A65" s="396" t="s">
        <v>709</v>
      </c>
      <c r="B65" s="397" t="s">
        <v>710</v>
      </c>
      <c r="C65" s="109"/>
      <c r="D65" s="109"/>
      <c r="E65" s="119">
        <f t="shared" si="1"/>
        <v>0</v>
      </c>
      <c r="F65" s="111"/>
    </row>
    <row r="66" spans="1:16">
      <c r="A66" s="398" t="s">
        <v>711</v>
      </c>
      <c r="B66" s="394" t="s">
        <v>712</v>
      </c>
      <c r="C66" s="103">
        <f>C52+C56+C61+C62+C63+C64</f>
        <v>1907</v>
      </c>
      <c r="D66" s="103">
        <f>D52+D56+D61+D62+D63+D64</f>
        <v>0</v>
      </c>
      <c r="E66" s="119">
        <f t="shared" si="1"/>
        <v>1907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713</v>
      </c>
      <c r="B67" s="395"/>
      <c r="C67" s="104"/>
      <c r="D67" s="104"/>
      <c r="E67" s="119"/>
      <c r="F67" s="112"/>
    </row>
    <row r="68" spans="1:16">
      <c r="A68" s="396" t="s">
        <v>714</v>
      </c>
      <c r="B68" s="407" t="s">
        <v>715</v>
      </c>
      <c r="C68" s="108">
        <v>1543</v>
      </c>
      <c r="D68" s="108"/>
      <c r="E68" s="119">
        <f t="shared" si="1"/>
        <v>1543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716</v>
      </c>
      <c r="B70" s="399"/>
      <c r="C70" s="104"/>
      <c r="D70" s="104"/>
      <c r="E70" s="119"/>
      <c r="F70" s="112"/>
    </row>
    <row r="71" spans="1:16" ht="24">
      <c r="A71" s="396" t="s">
        <v>687</v>
      </c>
      <c r="B71" s="397" t="s">
        <v>717</v>
      </c>
      <c r="C71" s="105">
        <f>SUM(C72:C74)</f>
        <v>4656</v>
      </c>
      <c r="D71" s="105">
        <f>SUM(D72:D74)</f>
        <v>4656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718</v>
      </c>
      <c r="B72" s="397" t="s">
        <v>719</v>
      </c>
      <c r="C72" s="108">
        <v>796</v>
      </c>
      <c r="D72" s="108">
        <v>796</v>
      </c>
      <c r="E72" s="119">
        <f t="shared" si="1"/>
        <v>0</v>
      </c>
      <c r="F72" s="110"/>
    </row>
    <row r="73" spans="1:16">
      <c r="A73" s="396" t="s">
        <v>720</v>
      </c>
      <c r="B73" s="397" t="s">
        <v>721</v>
      </c>
      <c r="C73" s="108"/>
      <c r="D73" s="108"/>
      <c r="E73" s="119">
        <f t="shared" si="1"/>
        <v>0</v>
      </c>
      <c r="F73" s="110"/>
    </row>
    <row r="74" spans="1:16">
      <c r="A74" s="408" t="s">
        <v>722</v>
      </c>
      <c r="B74" s="397" t="s">
        <v>723</v>
      </c>
      <c r="C74" s="108">
        <v>3860</v>
      </c>
      <c r="D74" s="108">
        <v>3860</v>
      </c>
      <c r="E74" s="119">
        <f t="shared" si="1"/>
        <v>0</v>
      </c>
      <c r="F74" s="110"/>
    </row>
    <row r="75" spans="1:16" ht="24">
      <c r="A75" s="396" t="s">
        <v>694</v>
      </c>
      <c r="B75" s="397" t="s">
        <v>724</v>
      </c>
      <c r="C75" s="103">
        <f>C76+C78</f>
        <v>97</v>
      </c>
      <c r="D75" s="103">
        <f>D76+D78</f>
        <v>97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725</v>
      </c>
      <c r="B76" s="397" t="s">
        <v>726</v>
      </c>
      <c r="C76" s="108">
        <v>97</v>
      </c>
      <c r="D76" s="108">
        <v>97</v>
      </c>
      <c r="E76" s="119">
        <f t="shared" si="1"/>
        <v>0</v>
      </c>
      <c r="F76" s="108"/>
    </row>
    <row r="77" spans="1:16">
      <c r="A77" s="396" t="s">
        <v>727</v>
      </c>
      <c r="B77" s="397" t="s">
        <v>728</v>
      </c>
      <c r="C77" s="109"/>
      <c r="D77" s="109"/>
      <c r="E77" s="119">
        <f t="shared" si="1"/>
        <v>0</v>
      </c>
      <c r="F77" s="109"/>
    </row>
    <row r="78" spans="1:16">
      <c r="A78" s="396" t="s">
        <v>729</v>
      </c>
      <c r="B78" s="397" t="s">
        <v>730</v>
      </c>
      <c r="C78" s="108"/>
      <c r="D78" s="108"/>
      <c r="E78" s="119">
        <f t="shared" si="1"/>
        <v>0</v>
      </c>
      <c r="F78" s="108"/>
    </row>
    <row r="79" spans="1:16">
      <c r="A79" s="396" t="s">
        <v>698</v>
      </c>
      <c r="B79" s="397" t="s">
        <v>731</v>
      </c>
      <c r="C79" s="109"/>
      <c r="D79" s="109"/>
      <c r="E79" s="119">
        <f t="shared" si="1"/>
        <v>0</v>
      </c>
      <c r="F79" s="109"/>
    </row>
    <row r="80" spans="1:16">
      <c r="A80" s="396" t="s">
        <v>732</v>
      </c>
      <c r="B80" s="397" t="s">
        <v>733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734</v>
      </c>
      <c r="B81" s="397" t="s">
        <v>735</v>
      </c>
      <c r="C81" s="108"/>
      <c r="D81" s="108"/>
      <c r="E81" s="119">
        <f t="shared" si="1"/>
        <v>0</v>
      </c>
      <c r="F81" s="108"/>
    </row>
    <row r="82" spans="1:16">
      <c r="A82" s="396" t="s">
        <v>736</v>
      </c>
      <c r="B82" s="397" t="s">
        <v>737</v>
      </c>
      <c r="C82" s="108"/>
      <c r="D82" s="108"/>
      <c r="E82" s="119">
        <f t="shared" si="1"/>
        <v>0</v>
      </c>
      <c r="F82" s="108"/>
    </row>
    <row r="83" spans="1:16" ht="24">
      <c r="A83" s="396" t="s">
        <v>738</v>
      </c>
      <c r="B83" s="397" t="s">
        <v>739</v>
      </c>
      <c r="C83" s="108"/>
      <c r="D83" s="108"/>
      <c r="E83" s="119">
        <f t="shared" si="1"/>
        <v>0</v>
      </c>
      <c r="F83" s="108"/>
    </row>
    <row r="84" spans="1:16">
      <c r="A84" s="396" t="s">
        <v>740</v>
      </c>
      <c r="B84" s="397" t="s">
        <v>741</v>
      </c>
      <c r="C84" s="108"/>
      <c r="D84" s="108"/>
      <c r="E84" s="119">
        <f t="shared" si="1"/>
        <v>0</v>
      </c>
      <c r="F84" s="108"/>
    </row>
    <row r="85" spans="1:16">
      <c r="A85" s="396" t="s">
        <v>742</v>
      </c>
      <c r="B85" s="397" t="s">
        <v>743</v>
      </c>
      <c r="C85" s="104">
        <f>SUM(C86:C90)+C94</f>
        <v>6626</v>
      </c>
      <c r="D85" s="104">
        <f>SUM(D86:D90)+D94</f>
        <v>6626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744</v>
      </c>
      <c r="B86" s="397" t="s">
        <v>745</v>
      </c>
      <c r="C86" s="108"/>
      <c r="D86" s="108"/>
      <c r="E86" s="119">
        <f t="shared" si="1"/>
        <v>0</v>
      </c>
      <c r="F86" s="108"/>
    </row>
    <row r="87" spans="1:16">
      <c r="A87" s="396" t="s">
        <v>746</v>
      </c>
      <c r="B87" s="397" t="s">
        <v>747</v>
      </c>
      <c r="C87" s="108">
        <v>3722</v>
      </c>
      <c r="D87" s="108">
        <v>3722</v>
      </c>
      <c r="E87" s="119">
        <f t="shared" si="1"/>
        <v>0</v>
      </c>
      <c r="F87" s="108"/>
    </row>
    <row r="88" spans="1:16">
      <c r="A88" s="396" t="s">
        <v>748</v>
      </c>
      <c r="B88" s="397" t="s">
        <v>749</v>
      </c>
      <c r="C88" s="108">
        <v>118</v>
      </c>
      <c r="D88" s="108">
        <v>118</v>
      </c>
      <c r="E88" s="119">
        <f t="shared" si="1"/>
        <v>0</v>
      </c>
      <c r="F88" s="108"/>
    </row>
    <row r="89" spans="1:16">
      <c r="A89" s="396" t="s">
        <v>750</v>
      </c>
      <c r="B89" s="397" t="s">
        <v>751</v>
      </c>
      <c r="C89" s="108">
        <v>2034</v>
      </c>
      <c r="D89" s="108">
        <v>2034</v>
      </c>
      <c r="E89" s="119">
        <f t="shared" si="1"/>
        <v>0</v>
      </c>
      <c r="F89" s="108"/>
    </row>
    <row r="90" spans="1:16">
      <c r="A90" s="396" t="s">
        <v>752</v>
      </c>
      <c r="B90" s="397" t="s">
        <v>753</v>
      </c>
      <c r="C90" s="103">
        <f>SUM(C91:C93)</f>
        <v>254</v>
      </c>
      <c r="D90" s="103">
        <f>SUM(D91:D93)</f>
        <v>254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754</v>
      </c>
      <c r="B91" s="397" t="s">
        <v>755</v>
      </c>
      <c r="C91" s="108">
        <v>113</v>
      </c>
      <c r="D91" s="108">
        <v>113</v>
      </c>
      <c r="E91" s="119">
        <f t="shared" si="1"/>
        <v>0</v>
      </c>
      <c r="F91" s="108"/>
    </row>
    <row r="92" spans="1:16">
      <c r="A92" s="396" t="s">
        <v>662</v>
      </c>
      <c r="B92" s="397" t="s">
        <v>756</v>
      </c>
      <c r="C92" s="108">
        <v>88</v>
      </c>
      <c r="D92" s="108">
        <v>88</v>
      </c>
      <c r="E92" s="119">
        <f t="shared" si="1"/>
        <v>0</v>
      </c>
      <c r="F92" s="108"/>
    </row>
    <row r="93" spans="1:16">
      <c r="A93" s="396" t="s">
        <v>666</v>
      </c>
      <c r="B93" s="397" t="s">
        <v>757</v>
      </c>
      <c r="C93" s="108">
        <v>53</v>
      </c>
      <c r="D93" s="108">
        <v>53</v>
      </c>
      <c r="E93" s="119">
        <f t="shared" si="1"/>
        <v>0</v>
      </c>
      <c r="F93" s="108"/>
    </row>
    <row r="94" spans="1:16">
      <c r="A94" s="396" t="s">
        <v>758</v>
      </c>
      <c r="B94" s="397" t="s">
        <v>759</v>
      </c>
      <c r="C94" s="108">
        <v>498</v>
      </c>
      <c r="D94" s="108">
        <v>498</v>
      </c>
      <c r="E94" s="119">
        <f t="shared" si="1"/>
        <v>0</v>
      </c>
      <c r="F94" s="108"/>
    </row>
    <row r="95" spans="1:16">
      <c r="A95" s="396" t="s">
        <v>760</v>
      </c>
      <c r="B95" s="397" t="s">
        <v>761</v>
      </c>
      <c r="C95" s="108">
        <v>54</v>
      </c>
      <c r="D95" s="108">
        <v>54</v>
      </c>
      <c r="E95" s="119">
        <f t="shared" si="1"/>
        <v>0</v>
      </c>
      <c r="F95" s="110"/>
    </row>
    <row r="96" spans="1:16">
      <c r="A96" s="398" t="s">
        <v>762</v>
      </c>
      <c r="B96" s="407" t="s">
        <v>763</v>
      </c>
      <c r="C96" s="104">
        <f>C85+C80+C75+C71+C95</f>
        <v>11433</v>
      </c>
      <c r="D96" s="104">
        <f>D85+D80+D75+D71+D95</f>
        <v>11433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764</v>
      </c>
      <c r="B97" s="395" t="s">
        <v>765</v>
      </c>
      <c r="C97" s="104">
        <f>C96+C68+C66</f>
        <v>14883</v>
      </c>
      <c r="D97" s="104">
        <f>D96+D68+D66</f>
        <v>11433</v>
      </c>
      <c r="E97" s="104">
        <f>E96+E68+E66</f>
        <v>3450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766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464</v>
      </c>
      <c r="B100" s="395" t="s">
        <v>465</v>
      </c>
      <c r="C100" s="115" t="s">
        <v>767</v>
      </c>
      <c r="D100" s="115" t="s">
        <v>768</v>
      </c>
      <c r="E100" s="115" t="s">
        <v>769</v>
      </c>
      <c r="F100" s="115" t="s">
        <v>770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771</v>
      </c>
      <c r="B102" s="397" t="s">
        <v>772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773</v>
      </c>
      <c r="B103" s="397" t="s">
        <v>774</v>
      </c>
      <c r="C103" s="108"/>
      <c r="D103" s="108"/>
      <c r="E103" s="108"/>
      <c r="F103" s="125">
        <f>C103+D103-E103</f>
        <v>0</v>
      </c>
    </row>
    <row r="104" spans="1:27">
      <c r="A104" s="396" t="s">
        <v>775</v>
      </c>
      <c r="B104" s="397" t="s">
        <v>776</v>
      </c>
      <c r="C104" s="108"/>
      <c r="D104" s="108"/>
      <c r="E104" s="108"/>
      <c r="F104" s="125">
        <f>C104+D104-E104</f>
        <v>0</v>
      </c>
    </row>
    <row r="105" spans="1:27">
      <c r="A105" s="412" t="s">
        <v>777</v>
      </c>
      <c r="B105" s="395" t="s">
        <v>778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779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5" t="s">
        <v>780</v>
      </c>
      <c r="B107" s="615"/>
      <c r="C107" s="615"/>
      <c r="D107" s="615"/>
      <c r="E107" s="615"/>
      <c r="F107" s="615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4" t="s">
        <v>888</v>
      </c>
      <c r="B109" s="614"/>
      <c r="C109" s="614" t="s">
        <v>382</v>
      </c>
      <c r="D109" s="614"/>
      <c r="E109" s="614"/>
      <c r="F109" s="614"/>
    </row>
    <row r="110" spans="1:27">
      <c r="A110" s="385"/>
      <c r="B110" s="386"/>
      <c r="C110" s="575" t="s">
        <v>872</v>
      </c>
      <c r="D110" s="385"/>
      <c r="E110" s="385"/>
      <c r="F110" s="387"/>
    </row>
    <row r="111" spans="1:27">
      <c r="A111" s="385"/>
      <c r="B111" s="386"/>
      <c r="C111" s="613" t="s">
        <v>781</v>
      </c>
      <c r="D111" s="613"/>
      <c r="E111" s="613"/>
      <c r="F111" s="613"/>
    </row>
    <row r="112" spans="1:27">
      <c r="A112" s="349"/>
      <c r="B112" s="388"/>
      <c r="C112" s="538" t="s">
        <v>875</v>
      </c>
      <c r="D112" s="349"/>
      <c r="E112" s="349"/>
      <c r="F112" s="349"/>
    </row>
    <row r="113" spans="1:6">
      <c r="A113" s="349"/>
      <c r="B113" s="388"/>
      <c r="C113" s="538" t="s">
        <v>876</v>
      </c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landscape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/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782</v>
      </c>
      <c r="F2" s="418"/>
      <c r="G2" s="418"/>
      <c r="H2" s="416"/>
      <c r="I2" s="416"/>
    </row>
    <row r="3" spans="1:9">
      <c r="A3" s="416"/>
      <c r="B3" s="417"/>
      <c r="C3" s="419" t="s">
        <v>783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1" t="str">
        <f>'справка №1-БАЛАНС'!E3</f>
        <v>"Параходство Българско речно плаване" АД</v>
      </c>
      <c r="C4" s="621"/>
      <c r="D4" s="621"/>
      <c r="E4" s="621"/>
      <c r="F4" s="621"/>
      <c r="G4" s="627" t="s">
        <v>2</v>
      </c>
      <c r="H4" s="627"/>
      <c r="I4" s="500">
        <f>'справка №1-БАЛАНС'!H3</f>
        <v>827183719</v>
      </c>
    </row>
    <row r="5" spans="1:9" ht="15">
      <c r="A5" s="501" t="s">
        <v>5</v>
      </c>
      <c r="B5" s="622" t="str">
        <f>'справка №1-БАЛАНС'!E5</f>
        <v>30.09.2016 г.</v>
      </c>
      <c r="C5" s="622"/>
      <c r="D5" s="622"/>
      <c r="E5" s="622"/>
      <c r="F5" s="622"/>
      <c r="G5" s="625" t="s">
        <v>4</v>
      </c>
      <c r="H5" s="626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784</v>
      </c>
    </row>
    <row r="7" spans="1:9" s="520" customFormat="1">
      <c r="A7" s="140" t="s">
        <v>464</v>
      </c>
      <c r="B7" s="79"/>
      <c r="C7" s="140" t="s">
        <v>785</v>
      </c>
      <c r="D7" s="141"/>
      <c r="E7" s="142"/>
      <c r="F7" s="143" t="s">
        <v>786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787</v>
      </c>
      <c r="D8" s="82" t="s">
        <v>788</v>
      </c>
      <c r="E8" s="82" t="s">
        <v>789</v>
      </c>
      <c r="F8" s="142" t="s">
        <v>790</v>
      </c>
      <c r="G8" s="144" t="s">
        <v>791</v>
      </c>
      <c r="H8" s="144"/>
      <c r="I8" s="144" t="s">
        <v>792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793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794</v>
      </c>
      <c r="B12" s="90" t="s">
        <v>795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796</v>
      </c>
      <c r="B13" s="90" t="s">
        <v>797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596</v>
      </c>
      <c r="B14" s="90" t="s">
        <v>798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799</v>
      </c>
      <c r="B15" s="90" t="s">
        <v>800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801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565</v>
      </c>
      <c r="B17" s="92" t="s">
        <v>802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803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794</v>
      </c>
      <c r="B19" s="90" t="s">
        <v>804</v>
      </c>
      <c r="C19" s="98">
        <v>167</v>
      </c>
      <c r="D19" s="98"/>
      <c r="E19" s="98"/>
      <c r="F19" s="98">
        <v>7</v>
      </c>
      <c r="G19" s="98"/>
      <c r="H19" s="98">
        <v>2</v>
      </c>
      <c r="I19" s="434">
        <f t="shared" si="0"/>
        <v>5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805</v>
      </c>
      <c r="B20" s="90" t="s">
        <v>806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807</v>
      </c>
      <c r="B21" s="90" t="s">
        <v>808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809</v>
      </c>
      <c r="B22" s="90" t="s">
        <v>810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811</v>
      </c>
      <c r="B23" s="90" t="s">
        <v>812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813</v>
      </c>
      <c r="B24" s="90" t="s">
        <v>814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815</v>
      </c>
      <c r="B25" s="95" t="s">
        <v>816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582</v>
      </c>
      <c r="B26" s="92" t="s">
        <v>817</v>
      </c>
      <c r="C26" s="85">
        <f t="shared" ref="C26:H26" si="2">SUM(C19:C25)</f>
        <v>167</v>
      </c>
      <c r="D26" s="85">
        <f t="shared" si="2"/>
        <v>0</v>
      </c>
      <c r="E26" s="85">
        <f t="shared" si="2"/>
        <v>0</v>
      </c>
      <c r="F26" s="85">
        <f t="shared" si="2"/>
        <v>7</v>
      </c>
      <c r="G26" s="85">
        <f t="shared" si="2"/>
        <v>0</v>
      </c>
      <c r="H26" s="85">
        <f t="shared" si="2"/>
        <v>2</v>
      </c>
      <c r="I26" s="434">
        <f t="shared" si="0"/>
        <v>5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818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888</v>
      </c>
      <c r="B30" s="624"/>
      <c r="C30" s="624"/>
      <c r="D30" s="459" t="s">
        <v>819</v>
      </c>
      <c r="E30" s="623"/>
      <c r="F30" s="623"/>
      <c r="G30" s="623"/>
      <c r="H30" s="420" t="s">
        <v>781</v>
      </c>
      <c r="I30" s="623"/>
      <c r="J30" s="623"/>
    </row>
    <row r="31" spans="1:16" s="521" customFormat="1">
      <c r="A31" s="349"/>
      <c r="B31" s="388"/>
      <c r="C31" s="349"/>
      <c r="D31" s="523"/>
      <c r="E31" s="575" t="s">
        <v>866</v>
      </c>
      <c r="F31" s="523"/>
      <c r="G31" s="523"/>
      <c r="H31" s="523"/>
      <c r="I31" s="538" t="s">
        <v>868</v>
      </c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38" t="s">
        <v>869</v>
      </c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5"/>
  <sheetViews>
    <sheetView workbookViewId="0">
      <selection activeCell="C2" sqref="C2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820</v>
      </c>
      <c r="B2" s="145"/>
      <c r="C2" s="145"/>
      <c r="D2" s="145"/>
      <c r="E2" s="145"/>
      <c r="F2" s="145"/>
    </row>
    <row r="3" spans="1:15" ht="12.75" customHeight="1">
      <c r="A3" s="145" t="s">
        <v>821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8" t="str">
        <f>'справка №1-БАЛАНС'!E3</f>
        <v>"Параходство Българско речно плаване" АД</v>
      </c>
      <c r="C5" s="628"/>
      <c r="D5" s="628"/>
      <c r="E5" s="570" t="s">
        <v>2</v>
      </c>
      <c r="F5" s="451">
        <f>'справка №1-БАЛАНС'!H3</f>
        <v>827183719</v>
      </c>
    </row>
    <row r="6" spans="1:15" ht="15" customHeight="1">
      <c r="A6" s="27" t="s">
        <v>822</v>
      </c>
      <c r="B6" s="629" t="str">
        <f>'справка №1-БАЛАНС'!E5</f>
        <v>30.09.2016 г.</v>
      </c>
      <c r="C6" s="629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823</v>
      </c>
      <c r="B8" s="32" t="s">
        <v>8</v>
      </c>
      <c r="C8" s="33" t="s">
        <v>824</v>
      </c>
      <c r="D8" s="33" t="s">
        <v>825</v>
      </c>
      <c r="E8" s="33" t="s">
        <v>826</v>
      </c>
      <c r="F8" s="33" t="s">
        <v>827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828</v>
      </c>
      <c r="B10" s="35"/>
      <c r="C10" s="429"/>
      <c r="D10" s="429"/>
      <c r="E10" s="429"/>
      <c r="F10" s="429"/>
    </row>
    <row r="11" spans="1:15" ht="18" customHeight="1">
      <c r="A11" s="36" t="s">
        <v>829</v>
      </c>
      <c r="B11" s="37"/>
      <c r="C11" s="429"/>
      <c r="D11" s="429"/>
      <c r="E11" s="429"/>
      <c r="F11" s="429"/>
    </row>
    <row r="12" spans="1:15" ht="14.25" customHeight="1">
      <c r="A12" s="36" t="s">
        <v>830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831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550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553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565</v>
      </c>
      <c r="B27" s="39" t="s">
        <v>832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833</v>
      </c>
      <c r="B28" s="40"/>
      <c r="C28" s="429"/>
      <c r="D28" s="429"/>
      <c r="E28" s="429"/>
      <c r="F28" s="442"/>
    </row>
    <row r="29" spans="1:16">
      <c r="A29" s="36" t="s">
        <v>878</v>
      </c>
      <c r="B29" s="40"/>
      <c r="C29" s="441">
        <v>5343</v>
      </c>
      <c r="D29" s="441">
        <v>50</v>
      </c>
      <c r="E29" s="441"/>
      <c r="F29" s="443">
        <f>C29-E29</f>
        <v>5343</v>
      </c>
    </row>
    <row r="30" spans="1:16">
      <c r="A30" s="36" t="s">
        <v>547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550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553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582</v>
      </c>
      <c r="B44" s="39" t="s">
        <v>834</v>
      </c>
      <c r="C44" s="429">
        <f>SUM(C29:C43)</f>
        <v>5343</v>
      </c>
      <c r="D44" s="429"/>
      <c r="E44" s="429">
        <f>SUM(E29:E43)</f>
        <v>0</v>
      </c>
      <c r="F44" s="442">
        <f>SUM(F29:F43)</f>
        <v>5343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835</v>
      </c>
      <c r="B45" s="40"/>
      <c r="C45" s="429"/>
      <c r="D45" s="429"/>
      <c r="E45" s="429"/>
      <c r="F45" s="442"/>
    </row>
    <row r="46" spans="1:16">
      <c r="A46" s="36" t="s">
        <v>879</v>
      </c>
      <c r="B46" s="40"/>
      <c r="C46" s="441">
        <v>2204</v>
      </c>
      <c r="D46" s="441">
        <v>41</v>
      </c>
      <c r="E46" s="441"/>
      <c r="F46" s="443">
        <f>C46-E46</f>
        <v>2204</v>
      </c>
    </row>
    <row r="47" spans="1:16">
      <c r="A47" s="36" t="s">
        <v>547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550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553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601</v>
      </c>
      <c r="B61" s="39" t="s">
        <v>836</v>
      </c>
      <c r="C61" s="429">
        <f>SUM(C46:C60)</f>
        <v>2204</v>
      </c>
      <c r="D61" s="429"/>
      <c r="E61" s="429">
        <f>SUM(E46:E60)</f>
        <v>0</v>
      </c>
      <c r="F61" s="442">
        <f>SUM(F46:F60)</f>
        <v>2204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837</v>
      </c>
      <c r="B62" s="40"/>
      <c r="C62" s="429"/>
      <c r="D62" s="429"/>
      <c r="E62" s="429"/>
      <c r="F62" s="442"/>
    </row>
    <row r="63" spans="1:16">
      <c r="A63" s="36" t="s">
        <v>880</v>
      </c>
      <c r="B63" s="40"/>
      <c r="C63" s="441">
        <v>7</v>
      </c>
      <c r="D63" s="441"/>
      <c r="E63" s="441"/>
      <c r="F63" s="443">
        <f>C63-E63</f>
        <v>7</v>
      </c>
    </row>
    <row r="64" spans="1:16">
      <c r="A64" s="36" t="s">
        <v>547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550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553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838</v>
      </c>
      <c r="B78" s="39" t="s">
        <v>839</v>
      </c>
      <c r="C78" s="429">
        <f>SUM(C63:C77)</f>
        <v>7</v>
      </c>
      <c r="D78" s="429"/>
      <c r="E78" s="429">
        <f>SUM(E63:E77)</f>
        <v>0</v>
      </c>
      <c r="F78" s="442">
        <f>SUM(F63:F77)</f>
        <v>7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840</v>
      </c>
      <c r="B79" s="39" t="s">
        <v>841</v>
      </c>
      <c r="C79" s="429">
        <f>C78+C61+C44+C27</f>
        <v>7554</v>
      </c>
      <c r="D79" s="429"/>
      <c r="E79" s="429">
        <f>E78+E61+E44+E27</f>
        <v>0</v>
      </c>
      <c r="F79" s="442">
        <f>F78+F61+F44+F27</f>
        <v>7554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842</v>
      </c>
      <c r="B80" s="39"/>
      <c r="C80" s="429"/>
      <c r="D80" s="429"/>
      <c r="E80" s="429"/>
      <c r="F80" s="442"/>
    </row>
    <row r="81" spans="1:6" ht="14.25" customHeight="1">
      <c r="A81" s="36" t="s">
        <v>829</v>
      </c>
      <c r="B81" s="40"/>
      <c r="C81" s="429"/>
      <c r="D81" s="429"/>
      <c r="E81" s="429"/>
      <c r="F81" s="442"/>
    </row>
    <row r="82" spans="1:6">
      <c r="A82" s="36" t="s">
        <v>830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831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550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553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565</v>
      </c>
      <c r="B97" s="39" t="s">
        <v>843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833</v>
      </c>
      <c r="B98" s="40"/>
      <c r="C98" s="429"/>
      <c r="D98" s="429"/>
      <c r="E98" s="429"/>
      <c r="F98" s="442"/>
    </row>
    <row r="99" spans="1:16">
      <c r="A99" s="36" t="s">
        <v>544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547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550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553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582</v>
      </c>
      <c r="B114" s="39" t="s">
        <v>844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835</v>
      </c>
      <c r="B115" s="40"/>
      <c r="C115" s="429"/>
      <c r="D115" s="429"/>
      <c r="E115" s="429"/>
      <c r="F115" s="442"/>
    </row>
    <row r="116" spans="1:16">
      <c r="A116" s="36" t="s">
        <v>544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547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550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553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601</v>
      </c>
      <c r="B131" s="39" t="s">
        <v>845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837</v>
      </c>
      <c r="B132" s="40"/>
      <c r="C132" s="429"/>
      <c r="D132" s="429"/>
      <c r="E132" s="429"/>
      <c r="F132" s="442"/>
    </row>
    <row r="133" spans="1:16">
      <c r="A133" s="36" t="s">
        <v>881</v>
      </c>
      <c r="B133" s="40"/>
      <c r="C133" s="441">
        <v>17</v>
      </c>
      <c r="D133" s="441"/>
      <c r="E133" s="441"/>
      <c r="F133" s="443">
        <f>C133-E133</f>
        <v>17</v>
      </c>
    </row>
    <row r="134" spans="1:16">
      <c r="A134" s="36" t="s">
        <v>547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550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553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838</v>
      </c>
      <c r="B148" s="39" t="s">
        <v>846</v>
      </c>
      <c r="C148" s="429">
        <f>SUM(C133:C147)</f>
        <v>17</v>
      </c>
      <c r="D148" s="429"/>
      <c r="E148" s="429">
        <f>SUM(E133:E147)</f>
        <v>0</v>
      </c>
      <c r="F148" s="442">
        <f>SUM(F133:F147)</f>
        <v>17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847</v>
      </c>
      <c r="B149" s="39" t="s">
        <v>848</v>
      </c>
      <c r="C149" s="429">
        <f>C148+C131+C114+C97</f>
        <v>17</v>
      </c>
      <c r="D149" s="429"/>
      <c r="E149" s="429">
        <f>E148+E131+E114+E97</f>
        <v>0</v>
      </c>
      <c r="F149" s="442">
        <f>F148+F131+F114+F97</f>
        <v>17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888</v>
      </c>
      <c r="B151" s="453"/>
      <c r="C151" s="630" t="s">
        <v>849</v>
      </c>
      <c r="D151" s="630"/>
      <c r="E151" s="630"/>
      <c r="F151" s="630"/>
    </row>
    <row r="152" spans="1:16">
      <c r="A152" s="517"/>
      <c r="B152" s="518"/>
      <c r="C152" s="575" t="s">
        <v>877</v>
      </c>
      <c r="D152" s="517"/>
      <c r="E152" s="517"/>
      <c r="F152" s="517"/>
    </row>
    <row r="153" spans="1:16">
      <c r="A153" s="517"/>
      <c r="B153" s="518"/>
      <c r="C153" s="630" t="s">
        <v>857</v>
      </c>
      <c r="D153" s="630"/>
      <c r="E153" s="630"/>
      <c r="F153" s="630"/>
    </row>
    <row r="154" spans="1:16">
      <c r="C154" s="538" t="s">
        <v>875</v>
      </c>
      <c r="E154" s="517"/>
    </row>
    <row r="155" spans="1:16">
      <c r="C155" s="538" t="s">
        <v>876</v>
      </c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133:F147 C29:F43 C63:F77 C82:F96 C99:F113 C116:F130 C46:F60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MPorozhanova</cp:lastModifiedBy>
  <cp:lastPrinted>2016-11-28T09:29:56Z</cp:lastPrinted>
  <dcterms:created xsi:type="dcterms:W3CDTF">2000-06-29T12:02:40Z</dcterms:created>
  <dcterms:modified xsi:type="dcterms:W3CDTF">2016-11-29T13:19:07Z</dcterms:modified>
</cp:coreProperties>
</file>