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<sst xmlns="http://schemas.openxmlformats.org/spreadsheetml/2006/main" count="1086" uniqueCount="889">
  <si>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</si>
  <si>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</si>
  <si>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</si>
  <si>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</si>
  <si>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</si>
  <si>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</si>
  <si>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</si>
  <si>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</si>
  <si>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</si>
  <si>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</si>
  <si>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</si>
  <si>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</si>
  <si>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</si>
  <si>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</si>
  <si>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</si>
  <si>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</si>
  <si>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</si>
  <si>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</si>
  <si>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</si>
  <si>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</si>
  <si>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</si>
  <si>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</si>
  <si>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</si>
  <si>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</si>
  <si>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</si>
  <si>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</si>
  <si>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</si>
  <si>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</si>
  <si>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</si>
  <si>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</si>
  <si>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</si>
  <si>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</si>
  <si>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</si>
  <si>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</si>
  <si>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</si>
  <si>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</si>
  <si>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</si>
  <si>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</si>
  <si>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</si>
  <si>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</si>
  <si>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</si>
  <si>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</si>
  <si>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</si>
  <si>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</si>
  <si>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</si>
  <si>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</si>
  <si>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</si>
  <si>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</si>
  <si>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</si>
  <si>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</si>
  <si>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</si>
  <si>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</si>
  <si>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</si>
  <si>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</si>
  <si>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</si>
  <si>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</si>
  <si>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</si>
  <si>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</si>
  <si>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</si>
  <si>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</si>
  <si>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</si>
  <si>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</si>
  <si>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</si>
  <si>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</si>
  <si>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</si>
  <si>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</si>
  <si>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</si>
  <si>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</si>
  <si>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</si>
  <si>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</si>
  <si>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</si>
  <si>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</si>
  <si>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</si>
  <si>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</si>
  <si>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</si>
  <si>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</si>
  <si>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</si>
  <si>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</si>
  <si>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</si>
  <si>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</si>
  <si>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</si>
  <si>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</si>
  <si>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</si>
  <si>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</si>
  <si>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</si>
  <si>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</si>
  <si>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</si>
  <si>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</si>
  <si>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</si>
  <si>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</si>
  <si>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</si>
  <si>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</si>
  <si>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</si>
  <si>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</si>
  <si>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</si>
  <si>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</si>
  <si>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</si>
  <si>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</si>
  <si>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</si>
  <si>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</si>
  <si>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</si>
  <si>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</si>
  <si>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</si>
  <si>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</si>
  <si>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</si>
  <si>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</si>
  <si>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</si>
  <si>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</si>
  <si>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</si>
  <si>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</si>
  <si>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</si>
  <si>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</si>
  <si>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</si>
  <si>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</si>
  <si>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</si>
  <si>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</si>
  <si>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</si>
  <si>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</si>
  <si>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</si>
  <si>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</si>
  <si>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</si>
  <si>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</si>
  <si>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</si>
  <si>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</si>
  <si>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</si>
  <si>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</si>
  <si>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</si>
  <si>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</si>
  <si>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</si>
  <si>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</si>
  <si>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</si>
  <si>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</si>
  <si>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</si>
  <si>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</si>
  <si>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</si>
  <si>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</si>
  <si>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</si>
  <si>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</si>
  <si>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</si>
  <si>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</si>
  <si>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</si>
  <si>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</si>
  <si>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</si>
  <si>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</si>
  <si>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</si>
  <si>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</si>
  <si>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</si>
  <si>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</si>
  <si>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</si>
  <si>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</si>
  <si>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</si>
  <si>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</si>
  <si>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</si>
  <si>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</si>
  <si>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</si>
  <si>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</si>
  <si>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</si>
  <si>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</si>
  <si>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</si>
  <si>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</si>
  <si>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</si>
  <si>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</si>
  <si>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</si>
  <si>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</si>
  <si>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</si>
  <si>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</si>
  <si>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</si>
  <si>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</si>
  <si>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</si>
  <si>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</si>
  <si>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</si>
  <si>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</si>
  <si>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</si>
  <si>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</si>
  <si>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</si>
  <si>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</si>
  <si>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</si>
  <si>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</si>
  <si>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</si>
  <si>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</si>
  <si>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</si>
  <si>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</si>
  <si>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</si>
  <si>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</si>
  <si>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</si>
  <si>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</si>
  <si>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</si>
  <si>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</si>
  <si>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</si>
  <si>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</si>
  <si>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</si>
  <si>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</si>
  <si>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</si>
  <si>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</si>
  <si>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</si>
  <si>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</si>
  <si>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</si>
  <si>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</si>
  <si>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</si>
  <si>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</si>
  <si>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</si>
  <si>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</si>
  <si>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</si>
  <si>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</si>
  <si>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</si>
  <si>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</si>
  <si>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</si>
  <si>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</si>
  <si>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</si>
  <si>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</si>
  <si>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</si>
  <si>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</si>
  <si>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</si>
  <si>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</si>
  <si>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</si>
  <si>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</si>
  <si>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</si>
  <si>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</si>
  <si>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</si>
  <si>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</si>
  <si>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</si>
  <si>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</si>
  <si>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</si>
  <si>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</si>
  <si>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</si>
  <si>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</si>
  <si>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</si>
  <si>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</si>
  <si>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</si>
  <si>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</si>
  <si>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</si>
  <si>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</si>
  <si>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</si>
  <si>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</si>
  <si>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</si>
  <si>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</si>
  <si>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</si>
  <si>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</si>
  <si>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</si>
  <si>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</si>
  <si>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</si>
  <si>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</si>
  <si>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</si>
  <si>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</si>
  <si>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</si>
  <si>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</si>
  <si>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</si>
  <si>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</si>
  <si>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</si>
  <si>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</si>
  <si>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</si>
  <si>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</si>
  <si>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</si>
  <si>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</si>
  <si>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</si>
  <si>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</si>
  <si>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</si>
  <si>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</si>
  <si>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</si>
  <si>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</si>
  <si>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</si>
  <si>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</si>
  <si>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</si>
  <si>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</si>
  <si>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</si>
  <si>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</si>
  <si>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</si>
  <si>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</si>
  <si>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</si>
  <si>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</si>
  <si>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</si>
  <si>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</si>
  <si>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</si>
  <si>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</si>
  <si>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</si>
  <si>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</si>
  <si>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</si>
  <si>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</si>
  <si>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</si>
  <si>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</si>
  <si>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</si>
  <si>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</si>
  <si>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</si>
  <si>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</si>
  <si>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</si>
  <si>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</si>
  <si>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</si>
  <si>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</si>
  <si>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</si>
  <si>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</si>
  <si>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</si>
  <si>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</si>
  <si>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</si>
  <si>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</si>
  <si>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</si>
  <si>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</si>
  <si>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</si>
  <si>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</si>
  <si>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</si>
  <si>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</si>
  <si>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</si>
  <si>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</si>
  <si>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</si>
  <si>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</si>
  <si>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</si>
  <si>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</si>
  <si>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</si>
  <si>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</si>
  <si>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</si>
  <si>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</si>
  <si>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</si>
  <si>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</si>
  <si>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</si>
  <si>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</si>
  <si>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</si>
  <si>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</si>
  <si>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</si>
  <si>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</si>
  <si>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</si>
  <si>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</si>
  <si>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</si>
  <si>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</si>
  <si>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</si>
  <si>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</si>
  <si>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</si>
  <si>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</si>
  <si>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</si>
  <si>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</si>
  <si>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</si>
  <si>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</si>
  <si>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</si>
  <si>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</si>
  <si>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</si>
  <si>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</si>
  <si>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</si>
  <si>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</si>
  <si>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</si>
  <si>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</si>
  <si>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</si>
  <si>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</si>
  <si>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</si>
  <si>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</si>
  <si>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</si>
  <si>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</si>
  <si>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</si>
  <si>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</si>
  <si>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</si>
  <si>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</si>
  <si>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</si>
  <si>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</si>
  <si>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</si>
  <si>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</si>
  <si>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</si>
  <si>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</si>
  <si>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</si>
  <si>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</si>
  <si>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</si>
  <si>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</si>
  <si>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</si>
  <si>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</si>
  <si>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</si>
  <si>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</si>
  <si>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</si>
  <si>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</si>
  <si>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</si>
  <si>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</si>
  <si>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</si>
  <si>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</si>
  <si>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</si>
  <si>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</si>
  <si>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</si>
  <si>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</si>
  <si>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</si>
  <si>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</si>
  <si>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</si>
  <si>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</si>
  <si>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</si>
  <si>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</si>
  <si>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</si>
  <si>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</si>
  <si>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</si>
  <si>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</si>
  <si>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</si>
  <si>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</si>
  <si>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</si>
  <si>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</si>
  <si>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</si>
  <si>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</si>
  <si>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</si>
  <si>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</si>
  <si>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</si>
  <si>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</si>
  <si>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</si>
  <si>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</si>
  <si>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</si>
  <si>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</si>
  <si>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</si>
  <si>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</si>
  <si>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</si>
  <si>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</si>
  <si>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</si>
  <si>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</si>
  <si>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</si>
  <si>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</si>
  <si>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</si>
  <si>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</si>
  <si>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</si>
  <si>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</si>
  <si>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</si>
  <si>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</si>
  <si>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</si>
  <si>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</si>
  <si>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</si>
  <si>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</si>
  <si>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</si>
  <si>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</si>
  <si>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</si>
  <si>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</si>
  <si>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</si>
  <si>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</si>
  <si>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</si>
  <si>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</si>
  <si>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</si>
  <si>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</si>
  <si>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</si>
  <si>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</si>
  <si>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</si>
  <si>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</si>
  <si>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</si>
  <si>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</si>
  <si>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</si>
  <si>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</si>
  <si>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</si>
  <si>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</si>
  <si>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</si>
  <si>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</si>
  <si>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</si>
  <si>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</si>
  <si>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</si>
  <si>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</si>
  <si>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</si>
  <si>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</si>
  <si>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</si>
  <si>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</si>
  <si>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</si>
  <si>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</si>
  <si>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</si>
  <si>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</si>
  <si>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</si>
  <si>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</si>
  <si>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</si>
  <si>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</si>
  <si>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</si>
  <si>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</si>
  <si>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</si>
  <si>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</si>
  <si>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</si>
  <si>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</si>
  <si>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</si>
  <si>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</si>
  <si>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</si>
  <si>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</si>
  <si>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</si>
  <si>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</si>
  <si>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</si>
  <si>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</si>
  <si>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</si>
  <si>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</si>
  <si>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</si>
  <si>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</si>
  <si>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</si>
  <si>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</si>
  <si>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</si>
  <si>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</si>
  <si>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</si>
  <si>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</si>
  <si>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</si>
  <si>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</si>
  <si>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</si>
  <si>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</si>
  <si>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</si>
  <si>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</si>
  <si>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</si>
  <si>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</si>
  <si>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</si>
  <si>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</si>
  <si>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</si>
  <si>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</si>
  <si>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</si>
  <si>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</si>
  <si>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</si>
  <si>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</si>
  <si>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</si>
  <si>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</si>
  <si>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</si>
  <si>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</si>
  <si>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</si>
  <si>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</si>
  <si>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</si>
  <si>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</si>
  <si>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</si>
  <si>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</si>
  <si>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</si>
  <si>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</si>
  <si>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</si>
  <si>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</si>
  <si>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</si>
  <si>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</si>
  <si>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</si>
  <si>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</si>
  <si>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</si>
  <si>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</si>
  <si>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</si>
  <si>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</si>
  <si>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</si>
  <si>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</si>
  <si>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</si>
  <si>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</si>
  <si>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</si>
  <si>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</si>
  <si>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</si>
  <si>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</si>
  <si>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</si>
  <si>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</si>
  <si>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</si>
  <si>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</si>
  <si>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</si>
  <si>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</si>
  <si>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</si>
  <si>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</si>
  <si>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</si>
  <si>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</si>
  <si>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</si>
  <si>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</si>
  <si>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</si>
  <si>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</si>
  <si>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</si>
  <si>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</si>
  <si>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</si>
  <si>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</si>
  <si>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</si>
  <si>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</si>
  <si>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</si>
  <si>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</si>
  <si>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</si>
  <si>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</si>
  <si>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</si>
  <si>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</si>
  <si>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</si>
  <si>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</si>
  <si>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</si>
  <si>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</si>
  <si>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</si>
  <si>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</si>
  <si>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</si>
  <si>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</si>
  <si>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</si>
  <si>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</si>
  <si>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</si>
  <si>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</si>
  <si>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</si>
  <si>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</si>
  <si>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</si>
  <si>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</si>
  <si>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</si>
  <si>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</si>
  <si>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</si>
  <si>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</si>
  <si>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</si>
  <si>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</si>
  <si>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</si>
  <si>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</si>
  <si>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</si>
  <si>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</si>
  <si>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</si>
  <si>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</si>
  <si>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</si>
  <si>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</si>
  <si>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</si>
  <si>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</si>
  <si>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</si>
  <si>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</si>
  <si>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</si>
  <si>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</si>
  <si>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</si>
  <si>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</si>
  <si>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</si>
  <si>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</si>
  <si>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</si>
  <si>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</si>
  <si>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</si>
  <si>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</si>
  <si>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</si>
  <si>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</si>
  <si>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</si>
  <si>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</si>
  <si>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</si>
  <si>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</si>
  <si>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</si>
  <si>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</si>
  <si>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</si>
  <si>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</si>
  <si>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</si>
  <si>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</si>
  <si>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</si>
  <si>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</si>
  <si>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</si>
  <si>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</si>
  <si>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</si>
  <si>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</si>
  <si>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</si>
  <si>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</si>
  <si>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</si>
  <si>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</si>
  <si>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</si>
  <si>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</si>
  <si>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</si>
  <si>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</si>
  <si>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</si>
  <si>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</si>
  <si>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</si>
  <si>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</si>
  <si>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</si>
  <si>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</si>
  <si>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</si>
  <si>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</si>
  <si>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</si>
  <si>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</si>
  <si>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</si>
  <si>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</si>
  <si>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</si>
  <si>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</si>
  <si>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</si>
  <si>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</si>
  <si>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</si>
  <si>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</si>
  <si>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</si>
  <si>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</si>
  <si>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</si>
  <si>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</si>
  <si>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</si>
  <si>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</si>
  <si>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</si>
  <si>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</si>
  <si>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</si>
  <si>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</si>
  <si>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</si>
  <si>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</si>
  <si>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</si>
  <si>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</si>
  <si>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</si>
  <si>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</si>
  <si>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</si>
  <si>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</si>
  <si>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</si>
  <si>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</si>
  <si>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</si>
  <si>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</si>
  <si>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</si>
  <si>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</si>
  <si>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</si>
  <si>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</si>
  <si>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</si>
  <si>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</si>
  <si>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</si>
  <si>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</si>
  <si>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</si>
  <si>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</si>
  <si>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</si>
  <si>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</si>
  <si>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</si>
  <si>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</si>
  <si>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</si>
  <si>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</si>
  <si>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</si>
  <si>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</si>
  <si>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</si>
  <si>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</si>
  <si>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</si>
  <si>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</si>
  <si>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</si>
  <si>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</si>
  <si>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</si>
  <si>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</si>
  <si>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</si>
  <si>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</si>
  <si>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</si>
  <si>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</si>
  <si>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</si>
  <si>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</si>
  <si>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</si>
  <si>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</si>
  <si>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</si>
  <si>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</si>
  <si>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</si>
  <si>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</si>
  <si>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</si>
  <si>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</si>
  <si>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</si>
  <si>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</si>
  <si>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</si>
  <si>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</si>
  <si>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</si>
  <si>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</si>
  <si>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</si>
  <si>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</si>
  <si>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</si>
  <si>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</si>
  <si>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</si>
  <si>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</si>
  <si>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</si>
  <si>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</si>
  <si>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</si>
  <si>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</si>
  <si>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</si>
  <si>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</si>
  <si>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</si>
  <si>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</si>
  <si>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</si>
  <si>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</si>
  <si>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</si>
  <si>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</si>
  <si>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</si>
  <si>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</si>
  <si>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</si>
  <si>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</si>
  <si>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</si>
  <si>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</si>
  <si>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</si>
  <si>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</si>
  <si>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</si>
  <si>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</si>
  <si>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</si>
  <si>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</si>
  <si>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</si>
  <si>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</si>
  <si>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</si>
  <si>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</si>
  <si>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</si>
  <si>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</si>
  <si>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</si>
  <si>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</si>
  <si>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</si>
  <si>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</si>
  <si>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</si>
  <si>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</si>
  <si>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</si>
  <si>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</si>
  <si>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</si>
  <si>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</si>
  <si>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</si>
  <si>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</si>
  <si>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</si>
  <si>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</si>
  <si>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</si>
  <si>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</si>
  <si>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</si>
  <si>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</si>
  <si>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</si>
  <si>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</si>
  <si>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</si>
  <si>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</si>
  <si>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</si>
  <si>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</si>
  <si>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</si>
  <si>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</si>
  <si>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</si>
  <si>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</si>
  <si>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</si>
  <si>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</si>
  <si>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</si>
  <si>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</si>
  <si>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</si>
  <si>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</si>
  <si>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</si>
  <si>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</si>
  <si>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</si>
  <si>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</si>
  <si>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</si>
  <si>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</si>
  <si>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</si>
  <si>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</si>
  <si>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</si>
  <si>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</si>
  <si>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</si>
  <si>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</si>
  <si>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</si>
  <si>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</si>
  <si>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</si>
  <si>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</si>
  <si>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</si>
  <si>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</si>
  <si>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</si>
  <si>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</si>
  <si>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</si>
  <si>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</si>
  <si>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</si>
  <si>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</si>
  <si>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</si>
  <si>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</si>
  <si>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</si>
  <si>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</si>
  <si>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</si>
  <si>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</si>
  <si>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</si>
  <si>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</si>
  <si>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</si>
  <si>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</si>
  <si>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</si>
  <si>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</si>
  <si>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</si>
  <si>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</si>
  <si>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</si>
  <si>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</si>
  <si>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</si>
  <si>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</si>
  <si>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</si>
  <si>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</si>
  <si>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</si>
  <si>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</si>
  <si>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</si>
  <si>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</si>
  <si>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</si>
  <si>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</si>
  <si>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</si>
  <si>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</si>
  <si>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</si>
  <si>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</si>
  <si>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</si>
  <si>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</si>
  <si>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</si>
  <si>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</si>
  <si>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</si>
  <si>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</si>
  <si>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</si>
  <si>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</si>
  <si>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</si>
  <si>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</si>
  <si>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</si>
  <si>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</si>
  <si>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</si>
  <si>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</si>
  <si>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</si>
  <si>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</si>
  <si>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</si>
  <si>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</si>
  <si>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</si>
  <si>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</si>
  <si>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</si>
  <si>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</si>
  <si>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</si>
  <si>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</si>
  <si>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</si>
  <si>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</si>
  <si>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</si>
  <si>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</si>
  <si>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</si>
  <si>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</si>
  <si>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</si>
  <si>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</si>
  <si>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</si>
  <si>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</si>
  <si>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</si>
  <si>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</si>
  <si>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</si>
  <si>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</si>
  <si>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консолидиран</t>
  </si>
  <si>
    <t>М. Порожанова</t>
  </si>
  <si>
    <t>Т.Митев</t>
  </si>
  <si>
    <t>Д.Кочанов</t>
  </si>
  <si>
    <t xml:space="preserve">Т. Митев </t>
  </si>
  <si>
    <t>Д. Кочанов</t>
  </si>
  <si>
    <t xml:space="preserve">        М. Порожанова</t>
  </si>
  <si>
    <t xml:space="preserve">                       М. Порожанова</t>
  </si>
  <si>
    <t xml:space="preserve">                        Т. Митев </t>
  </si>
  <si>
    <t xml:space="preserve">                        Д. Кочанов</t>
  </si>
  <si>
    <t xml:space="preserve">                            Т. Митев </t>
  </si>
  <si>
    <t xml:space="preserve">                            Д. Кочанов</t>
  </si>
  <si>
    <t xml:space="preserve">                         М. Порожанова</t>
  </si>
  <si>
    <t>1.ВИ ТИ СИ АД</t>
  </si>
  <si>
    <t>1.ВАРНАФЕРИ ООД</t>
  </si>
  <si>
    <t>1. ЕЛПРОМ АД</t>
  </si>
  <si>
    <t>1.ИНТЕРЛИХТЕР - БУДАПЕЩА</t>
  </si>
  <si>
    <t>трето тримесечие 2015 г.</t>
  </si>
  <si>
    <t>Дата на съставяне: 27.11.2015 г.</t>
  </si>
  <si>
    <t>27.11.2015 г.</t>
  </si>
  <si>
    <t xml:space="preserve">Дата на съставяне: 27.11.2015 г.                                      </t>
  </si>
  <si>
    <t xml:space="preserve">Дата  на съставяне: 27.11.2015 г.                                                                                                                           </t>
  </si>
  <si>
    <t xml:space="preserve">Дата на съставяне: 27.11.2015 г.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</si>
</sst>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3">
    <xf numFmtId="0" fontId="0" fillId="0" borderId="0" xfId="0" applyAlignment="1">
      <alignment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64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66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0" fontId="6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/>
      <protection locked="0"/>
    </xf>
    <xf numFmtId="1" fontId="21" fillId="0" borderId="0" xfId="41" applyNumberFormat="1" applyFont="1" applyBorder="1" applyProtection="1">
      <alignment/>
      <protection locked="0"/>
    </xf>
    <xf numFmtId="0" fontId="21" fillId="0" borderId="0" xfId="40" applyFont="1" applyFill="1" applyAlignment="1" applyProtection="1">
      <alignment wrapText="1"/>
      <protection locked="0"/>
    </xf>
    <xf numFmtId="0" fontId="21" fillId="0" borderId="0" xfId="42" applyFont="1" applyProtection="1">
      <alignment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65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66" fontId="9" fillId="0" borderId="32" xfId="39" applyNumberFormat="1" applyFont="1" applyBorder="1" applyAlignment="1" applyProtection="1">
      <alignment horizontal="left" vertical="top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6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6" fontId="9" fillId="0" borderId="0" xfId="37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6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6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70">
      <selection activeCell="A1" sqref="A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1" t="s">
        <v>865</v>
      </c>
      <c r="F3" s="216" t="s">
        <v>2</v>
      </c>
      <c r="G3" s="171"/>
      <c r="H3" s="573">
        <v>827183719</v>
      </c>
    </row>
    <row r="4" spans="1:8" ht="15">
      <c r="A4" s="578" t="s">
        <v>3</v>
      </c>
      <c r="B4" s="584"/>
      <c r="C4" s="584"/>
      <c r="D4" s="584"/>
      <c r="E4" s="574" t="s">
        <v>866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3" t="s">
        <v>883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525</v>
      </c>
      <c r="D11" s="150">
        <v>525</v>
      </c>
      <c r="E11" s="236" t="s">
        <v>22</v>
      </c>
      <c r="F11" s="241" t="s">
        <v>23</v>
      </c>
      <c r="G11" s="151">
        <v>35709</v>
      </c>
      <c r="H11" s="151">
        <v>35709</v>
      </c>
    </row>
    <row r="12" spans="1:8" ht="15">
      <c r="A12" s="234" t="s">
        <v>24</v>
      </c>
      <c r="B12" s="240" t="s">
        <v>25</v>
      </c>
      <c r="C12" s="150">
        <v>2350</v>
      </c>
      <c r="D12" s="150">
        <v>2369</v>
      </c>
      <c r="E12" s="236" t="s">
        <v>26</v>
      </c>
      <c r="F12" s="241" t="s">
        <v>27</v>
      </c>
      <c r="G12" s="152">
        <v>35709</v>
      </c>
      <c r="H12" s="152">
        <v>35709</v>
      </c>
    </row>
    <row r="13" spans="1:8" ht="15">
      <c r="A13" s="234" t="s">
        <v>28</v>
      </c>
      <c r="B13" s="240" t="s">
        <v>29</v>
      </c>
      <c r="C13" s="150">
        <v>6239</v>
      </c>
      <c r="D13" s="150">
        <v>6645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3187</v>
      </c>
      <c r="D14" s="150">
        <v>3295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42704</v>
      </c>
      <c r="D15" s="150">
        <v>43481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48</v>
      </c>
      <c r="D16" s="150">
        <v>50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2779</v>
      </c>
      <c r="D17" s="150">
        <v>2101</v>
      </c>
      <c r="E17" s="242" t="s">
        <v>46</v>
      </c>
      <c r="F17" s="244" t="s">
        <v>47</v>
      </c>
      <c r="G17" s="153">
        <f>G11+G14+G15+G16</f>
        <v>35709</v>
      </c>
      <c r="H17" s="153">
        <f>H11+H14+H15+H16</f>
        <v>35709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/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57832</v>
      </c>
      <c r="D19" s="154">
        <f>SUM(D11:D18)</f>
        <v>58466</v>
      </c>
      <c r="E19" s="236" t="s">
        <v>53</v>
      </c>
      <c r="F19" s="241" t="s">
        <v>54</v>
      </c>
      <c r="G19" s="151">
        <v>9403</v>
      </c>
      <c r="H19" s="151">
        <v>9403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>
        <v>20027</v>
      </c>
      <c r="D20" s="150">
        <v>20071</v>
      </c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24490</v>
      </c>
      <c r="H21" s="155">
        <f>SUM(H22:H24)</f>
        <v>24490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3571</v>
      </c>
      <c r="H22" s="151">
        <v>3571</v>
      </c>
    </row>
    <row r="23" spans="1:13" ht="15">
      <c r="A23" s="234" t="s">
        <v>66</v>
      </c>
      <c r="B23" s="240" t="s">
        <v>67</v>
      </c>
      <c r="C23" s="150">
        <v>220</v>
      </c>
      <c r="D23" s="150">
        <v>229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3</v>
      </c>
      <c r="D24" s="150">
        <v>8</v>
      </c>
      <c r="E24" s="236" t="s">
        <v>72</v>
      </c>
      <c r="F24" s="241" t="s">
        <v>73</v>
      </c>
      <c r="G24" s="151">
        <v>20919</v>
      </c>
      <c r="H24" s="151">
        <v>20919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33893</v>
      </c>
      <c r="H25" s="153">
        <f>H19+H20+H21</f>
        <v>33893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1404</v>
      </c>
      <c r="D26" s="150">
        <v>1447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1627</v>
      </c>
      <c r="D27" s="154">
        <f>SUM(D23:D26)</f>
        <v>1684</v>
      </c>
      <c r="E27" s="252" t="s">
        <v>83</v>
      </c>
      <c r="F27" s="241" t="s">
        <v>84</v>
      </c>
      <c r="G27" s="153">
        <f>SUM(G28:G30)</f>
        <v>7545</v>
      </c>
      <c r="H27" s="153">
        <f>SUM(H28:H30)</f>
        <v>5471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7545</v>
      </c>
      <c r="H28" s="151">
        <v>5471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1715</v>
      </c>
      <c r="H31" s="151">
        <v>2074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9260</v>
      </c>
      <c r="H33" s="153">
        <f>H27+H31+H32</f>
        <v>7545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851</v>
      </c>
      <c r="B34" s="243" t="s">
        <v>105</v>
      </c>
      <c r="C34" s="154">
        <f>SUM(C35:C38)</f>
        <v>2322</v>
      </c>
      <c r="D34" s="154">
        <f>SUM(D35:D38)</f>
        <v>2542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78862</v>
      </c>
      <c r="H36" s="153">
        <f>H25+H17+H33</f>
        <v>77147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>
        <v>2298</v>
      </c>
      <c r="D37" s="150">
        <v>2518</v>
      </c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>
        <v>24</v>
      </c>
      <c r="D38" s="150">
        <v>24</v>
      </c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>
        <v>492</v>
      </c>
      <c r="H39" s="157">
        <v>474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25.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>
        <v>2714</v>
      </c>
      <c r="H43" s="151">
        <v>890</v>
      </c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1923</v>
      </c>
      <c r="H44" s="151">
        <v>1923</v>
      </c>
    </row>
    <row r="45" spans="1:15" ht="15">
      <c r="A45" s="234" t="s">
        <v>136</v>
      </c>
      <c r="B45" s="248" t="s">
        <v>137</v>
      </c>
      <c r="C45" s="154">
        <f>C34+C39+C44</f>
        <v>2322</v>
      </c>
      <c r="D45" s="154">
        <f>D34+D39+D44</f>
        <v>2542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>
        <v>2730</v>
      </c>
      <c r="D47" s="150">
        <v>2433</v>
      </c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394</v>
      </c>
      <c r="H48" s="151">
        <v>394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5031</v>
      </c>
      <c r="H49" s="153">
        <f>SUM(H43:H48)</f>
        <v>3207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>
        <v>1009</v>
      </c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2730</v>
      </c>
      <c r="D51" s="154">
        <f>SUM(D47:D50)</f>
        <v>3442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1560</v>
      </c>
      <c r="H53" s="151">
        <v>1560</v>
      </c>
    </row>
    <row r="54" spans="1:8" ht="15">
      <c r="A54" s="234" t="s">
        <v>166</v>
      </c>
      <c r="B54" s="248" t="s">
        <v>167</v>
      </c>
      <c r="C54" s="150">
        <v>250</v>
      </c>
      <c r="D54" s="150">
        <v>250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84788</v>
      </c>
      <c r="D55" s="154">
        <f>D19+D20+D21+D27+D32+D45+D51+D53+D54</f>
        <v>86455</v>
      </c>
      <c r="E55" s="236" t="s">
        <v>172</v>
      </c>
      <c r="F55" s="260" t="s">
        <v>173</v>
      </c>
      <c r="G55" s="153">
        <f>G49+G51+G52+G53+G54</f>
        <v>6591</v>
      </c>
      <c r="H55" s="153">
        <f>H49+H51+H52+H53+H54</f>
        <v>4767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1812</v>
      </c>
      <c r="D58" s="150">
        <v>1130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39</v>
      </c>
      <c r="D59" s="150">
        <v>31</v>
      </c>
      <c r="E59" s="250" t="s">
        <v>181</v>
      </c>
      <c r="F59" s="241" t="s">
        <v>182</v>
      </c>
      <c r="G59" s="151">
        <v>96</v>
      </c>
      <c r="H59" s="151">
        <v>386</v>
      </c>
      <c r="M59" s="156"/>
    </row>
    <row r="60" spans="1:8" ht="15">
      <c r="A60" s="234" t="s">
        <v>183</v>
      </c>
      <c r="B60" s="240" t="s">
        <v>184</v>
      </c>
      <c r="C60" s="150"/>
      <c r="D60" s="150"/>
      <c r="E60" s="236" t="s">
        <v>185</v>
      </c>
      <c r="F60" s="241" t="s">
        <v>186</v>
      </c>
      <c r="G60" s="151">
        <v>104</v>
      </c>
      <c r="H60" s="151">
        <v>1260</v>
      </c>
    </row>
    <row r="61" spans="1:18" ht="15">
      <c r="A61" s="234" t="s">
        <v>187</v>
      </c>
      <c r="B61" s="243" t="s">
        <v>188</v>
      </c>
      <c r="C61" s="150">
        <v>164</v>
      </c>
      <c r="D61" s="150">
        <v>126</v>
      </c>
      <c r="E61" s="242" t="s">
        <v>189</v>
      </c>
      <c r="F61" s="271" t="s">
        <v>190</v>
      </c>
      <c r="G61" s="153">
        <f>SUM(G62:G68)</f>
        <v>8770</v>
      </c>
      <c r="H61" s="153">
        <f>SUM(H62:H68)</f>
        <v>10165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1929</v>
      </c>
      <c r="H62" s="151">
        <v>2307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2015</v>
      </c>
      <c r="D64" s="154">
        <f>SUM(D58:D63)</f>
        <v>1287</v>
      </c>
      <c r="E64" s="236" t="s">
        <v>200</v>
      </c>
      <c r="F64" s="241" t="s">
        <v>201</v>
      </c>
      <c r="G64" s="151">
        <v>3762</v>
      </c>
      <c r="H64" s="151">
        <v>4717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55</v>
      </c>
      <c r="H65" s="151">
        <v>22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2207</v>
      </c>
      <c r="H66" s="151">
        <v>1912</v>
      </c>
    </row>
    <row r="67" spans="1:8" ht="15">
      <c r="A67" s="234" t="s">
        <v>207</v>
      </c>
      <c r="B67" s="240" t="s">
        <v>208</v>
      </c>
      <c r="C67" s="150">
        <v>3917</v>
      </c>
      <c r="D67" s="150">
        <v>2717</v>
      </c>
      <c r="E67" s="236" t="s">
        <v>209</v>
      </c>
      <c r="F67" s="241" t="s">
        <v>210</v>
      </c>
      <c r="G67" s="151">
        <v>523</v>
      </c>
      <c r="H67" s="151">
        <v>486</v>
      </c>
    </row>
    <row r="68" spans="1:8" ht="15">
      <c r="A68" s="234" t="s">
        <v>211</v>
      </c>
      <c r="B68" s="240" t="s">
        <v>212</v>
      </c>
      <c r="C68" s="150">
        <v>1910</v>
      </c>
      <c r="D68" s="150">
        <v>1846</v>
      </c>
      <c r="E68" s="236" t="s">
        <v>213</v>
      </c>
      <c r="F68" s="241" t="s">
        <v>214</v>
      </c>
      <c r="G68" s="151">
        <v>294</v>
      </c>
      <c r="H68" s="151">
        <v>721</v>
      </c>
    </row>
    <row r="69" spans="1:8" ht="15">
      <c r="A69" s="234" t="s">
        <v>215</v>
      </c>
      <c r="B69" s="240" t="s">
        <v>216</v>
      </c>
      <c r="C69" s="150">
        <v>53</v>
      </c>
      <c r="D69" s="150">
        <v>42</v>
      </c>
      <c r="E69" s="250" t="s">
        <v>78</v>
      </c>
      <c r="F69" s="241" t="s">
        <v>217</v>
      </c>
      <c r="G69" s="151">
        <v>126</v>
      </c>
      <c r="H69" s="151">
        <v>103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450</v>
      </c>
      <c r="D71" s="150">
        <v>428</v>
      </c>
      <c r="E71" s="252" t="s">
        <v>46</v>
      </c>
      <c r="F71" s="272" t="s">
        <v>224</v>
      </c>
      <c r="G71" s="160">
        <f>G59+G60+G61+G69+G70</f>
        <v>9096</v>
      </c>
      <c r="H71" s="160">
        <f>H59+H60+H61+H69+H70</f>
        <v>11914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279</v>
      </c>
      <c r="D72" s="150">
        <v>459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389</v>
      </c>
      <c r="D74" s="150">
        <v>43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6998</v>
      </c>
      <c r="D75" s="154">
        <f>SUM(D67:D74)</f>
        <v>5535</v>
      </c>
      <c r="E75" s="250" t="s">
        <v>160</v>
      </c>
      <c r="F75" s="244" t="s">
        <v>234</v>
      </c>
      <c r="G75" s="151"/>
      <c r="H75" s="151">
        <v>7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9096</v>
      </c>
      <c r="H79" s="161">
        <f>H71+H74+H75+H76</f>
        <v>11921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>
        <v>5</v>
      </c>
      <c r="D82" s="150">
        <v>6</v>
      </c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5</v>
      </c>
      <c r="D84" s="154">
        <f>D83+D82+D78</f>
        <v>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18</v>
      </c>
      <c r="D87" s="150">
        <v>15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1208</v>
      </c>
      <c r="D88" s="150">
        <v>999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>
        <v>9</v>
      </c>
      <c r="D90" s="150">
        <v>12</v>
      </c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1235</v>
      </c>
      <c r="D91" s="154">
        <f>SUM(D87:D90)</f>
        <v>1026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10253</v>
      </c>
      <c r="D93" s="154">
        <f>D64+D75+D84+D91+D92</f>
        <v>7854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95041</v>
      </c>
      <c r="D94" s="163">
        <f>D93+D55</f>
        <v>94309</v>
      </c>
      <c r="E94" s="448" t="s">
        <v>270</v>
      </c>
      <c r="F94" s="288" t="s">
        <v>271</v>
      </c>
      <c r="G94" s="164">
        <f>G36+G39+G55+G79</f>
        <v>95041</v>
      </c>
      <c r="H94" s="164">
        <f>H36+H39+H55+H79</f>
        <v>94309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852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4" t="s">
        <v>884</v>
      </c>
      <c r="B98" s="431"/>
      <c r="C98" s="582" t="s">
        <v>273</v>
      </c>
      <c r="D98" s="582"/>
      <c r="E98" s="582"/>
      <c r="F98" s="169"/>
      <c r="G98" s="170"/>
      <c r="H98" s="171"/>
      <c r="M98" s="156"/>
    </row>
    <row r="99" spans="3:8" ht="15">
      <c r="C99" s="44"/>
      <c r="D99" s="575" t="s">
        <v>867</v>
      </c>
      <c r="E99" s="44"/>
      <c r="F99" s="169"/>
      <c r="G99" s="170"/>
      <c r="H99" s="171"/>
    </row>
    <row r="100" spans="1:5" ht="15">
      <c r="A100" s="172"/>
      <c r="B100" s="172"/>
      <c r="C100" s="582" t="s">
        <v>857</v>
      </c>
      <c r="D100" s="583"/>
      <c r="E100" s="583"/>
    </row>
    <row r="101" ht="12.75">
      <c r="D101" s="536" t="s">
        <v>870</v>
      </c>
    </row>
    <row r="102" spans="4:5" ht="12.75">
      <c r="D102" s="536" t="s">
        <v>871</v>
      </c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8" sqref="B4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7" t="str">
        <f>'справка №1-БАЛАНС'!E3</f>
        <v>"Параходство Българско речно плаване" АД</v>
      </c>
      <c r="C2" s="587"/>
      <c r="D2" s="587"/>
      <c r="E2" s="587"/>
      <c r="F2" s="589" t="s">
        <v>2</v>
      </c>
      <c r="G2" s="589"/>
      <c r="H2" s="524">
        <f>'справка №1-БАЛАНС'!H3</f>
        <v>827183719</v>
      </c>
    </row>
    <row r="3" spans="1:8" ht="15">
      <c r="A3" s="466" t="s">
        <v>275</v>
      </c>
      <c r="B3" s="587" t="str">
        <f>'справка №1-БАЛАНС'!E4</f>
        <v>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трето тримесечие 2015 г.</v>
      </c>
      <c r="C4" s="588"/>
      <c r="D4" s="588"/>
      <c r="E4" s="313"/>
      <c r="F4" s="465"/>
      <c r="G4" s="542"/>
      <c r="H4" s="545" t="s">
        <v>276</v>
      </c>
    </row>
    <row r="5" spans="1:8" ht="24">
      <c r="A5" s="291" t="s">
        <v>277</v>
      </c>
      <c r="B5" s="292" t="s">
        <v>8</v>
      </c>
      <c r="C5" s="291" t="s">
        <v>9</v>
      </c>
      <c r="D5" s="293" t="s">
        <v>13</v>
      </c>
      <c r="E5" s="291" t="s">
        <v>278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279</v>
      </c>
      <c r="B7" s="126"/>
      <c r="C7" s="51"/>
      <c r="D7" s="51"/>
      <c r="E7" s="126" t="s">
        <v>280</v>
      </c>
      <c r="F7" s="303"/>
      <c r="G7" s="546"/>
      <c r="H7" s="546"/>
    </row>
    <row r="8" spans="1:8" ht="12">
      <c r="A8" s="295" t="s">
        <v>281</v>
      </c>
      <c r="B8" s="295"/>
      <c r="C8" s="296"/>
      <c r="D8" s="49"/>
      <c r="E8" s="295" t="s">
        <v>282</v>
      </c>
      <c r="F8" s="303"/>
      <c r="G8" s="546"/>
      <c r="H8" s="546"/>
    </row>
    <row r="9" spans="1:8" ht="12">
      <c r="A9" s="297" t="s">
        <v>283</v>
      </c>
      <c r="B9" s="298" t="s">
        <v>284</v>
      </c>
      <c r="C9" s="45">
        <v>5294</v>
      </c>
      <c r="D9" s="45">
        <v>5498</v>
      </c>
      <c r="E9" s="297" t="s">
        <v>285</v>
      </c>
      <c r="F9" s="547" t="s">
        <v>286</v>
      </c>
      <c r="G9" s="548">
        <v>2545</v>
      </c>
      <c r="H9" s="548">
        <v>3092</v>
      </c>
    </row>
    <row r="10" spans="1:8" ht="12">
      <c r="A10" s="297" t="s">
        <v>287</v>
      </c>
      <c r="B10" s="298" t="s">
        <v>288</v>
      </c>
      <c r="C10" s="45">
        <v>3133</v>
      </c>
      <c r="D10" s="45">
        <v>2637</v>
      </c>
      <c r="E10" s="297" t="s">
        <v>289</v>
      </c>
      <c r="F10" s="547" t="s">
        <v>290</v>
      </c>
      <c r="G10" s="548"/>
      <c r="H10" s="548"/>
    </row>
    <row r="11" spans="1:8" ht="12">
      <c r="A11" s="297" t="s">
        <v>291</v>
      </c>
      <c r="B11" s="298" t="s">
        <v>292</v>
      </c>
      <c r="C11" s="45">
        <v>1695</v>
      </c>
      <c r="D11" s="45">
        <v>1603</v>
      </c>
      <c r="E11" s="299" t="s">
        <v>293</v>
      </c>
      <c r="F11" s="547" t="s">
        <v>294</v>
      </c>
      <c r="G11" s="548">
        <v>14641</v>
      </c>
      <c r="H11" s="548">
        <v>11643</v>
      </c>
    </row>
    <row r="12" spans="1:8" ht="12">
      <c r="A12" s="297" t="s">
        <v>295</v>
      </c>
      <c r="B12" s="298" t="s">
        <v>296</v>
      </c>
      <c r="C12" s="45">
        <v>3518</v>
      </c>
      <c r="D12" s="45">
        <v>3770</v>
      </c>
      <c r="E12" s="299" t="s">
        <v>78</v>
      </c>
      <c r="F12" s="547" t="s">
        <v>297</v>
      </c>
      <c r="G12" s="548">
        <v>256</v>
      </c>
      <c r="H12" s="548">
        <v>1919</v>
      </c>
    </row>
    <row r="13" spans="1:18" ht="12">
      <c r="A13" s="297" t="s">
        <v>298</v>
      </c>
      <c r="B13" s="298" t="s">
        <v>299</v>
      </c>
      <c r="C13" s="45">
        <v>799</v>
      </c>
      <c r="D13" s="45">
        <v>755</v>
      </c>
      <c r="E13" s="300" t="s">
        <v>51</v>
      </c>
      <c r="F13" s="549" t="s">
        <v>300</v>
      </c>
      <c r="G13" s="546">
        <f>SUM(G9:G12)</f>
        <v>17442</v>
      </c>
      <c r="H13" s="546">
        <f>SUM(H9:H12)</f>
        <v>16654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301</v>
      </c>
      <c r="B14" s="298" t="s">
        <v>302</v>
      </c>
      <c r="C14" s="45"/>
      <c r="D14" s="45">
        <v>16</v>
      </c>
      <c r="E14" s="299"/>
      <c r="F14" s="550"/>
      <c r="G14" s="551"/>
      <c r="H14" s="551"/>
    </row>
    <row r="15" spans="1:8" ht="24">
      <c r="A15" s="297" t="s">
        <v>303</v>
      </c>
      <c r="B15" s="298" t="s">
        <v>304</v>
      </c>
      <c r="C15" s="46">
        <v>-47</v>
      </c>
      <c r="D15" s="46">
        <v>-100</v>
      </c>
      <c r="E15" s="295" t="s">
        <v>305</v>
      </c>
      <c r="F15" s="552" t="s">
        <v>306</v>
      </c>
      <c r="G15" s="548"/>
      <c r="H15" s="548"/>
    </row>
    <row r="16" spans="1:8" ht="12">
      <c r="A16" s="297" t="s">
        <v>307</v>
      </c>
      <c r="B16" s="298" t="s">
        <v>308</v>
      </c>
      <c r="C16" s="46">
        <v>1801</v>
      </c>
      <c r="D16" s="46">
        <v>1553</v>
      </c>
      <c r="E16" s="297" t="s">
        <v>309</v>
      </c>
      <c r="F16" s="550" t="s">
        <v>310</v>
      </c>
      <c r="G16" s="553"/>
      <c r="H16" s="553"/>
    </row>
    <row r="17" spans="1:8" ht="12">
      <c r="A17" s="301" t="s">
        <v>311</v>
      </c>
      <c r="B17" s="298" t="s">
        <v>312</v>
      </c>
      <c r="C17" s="47"/>
      <c r="D17" s="47"/>
      <c r="E17" s="295"/>
      <c r="F17" s="303"/>
      <c r="G17" s="551"/>
      <c r="H17" s="551"/>
    </row>
    <row r="18" spans="1:8" ht="12">
      <c r="A18" s="301" t="s">
        <v>313</v>
      </c>
      <c r="B18" s="298" t="s">
        <v>314</v>
      </c>
      <c r="C18" s="47"/>
      <c r="D18" s="47"/>
      <c r="E18" s="295" t="s">
        <v>315</v>
      </c>
      <c r="F18" s="303"/>
      <c r="G18" s="551"/>
      <c r="H18" s="551"/>
    </row>
    <row r="19" spans="1:15" ht="12">
      <c r="A19" s="300" t="s">
        <v>51</v>
      </c>
      <c r="B19" s="302" t="s">
        <v>316</v>
      </c>
      <c r="C19" s="48">
        <f>SUM(C9:C15)+C16</f>
        <v>16193</v>
      </c>
      <c r="D19" s="48">
        <f>SUM(D9:D15)+D16</f>
        <v>15732</v>
      </c>
      <c r="E19" s="303" t="s">
        <v>317</v>
      </c>
      <c r="F19" s="550" t="s">
        <v>318</v>
      </c>
      <c r="G19" s="548">
        <v>200</v>
      </c>
      <c r="H19" s="548">
        <v>142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319</v>
      </c>
      <c r="F20" s="550" t="s">
        <v>320</v>
      </c>
      <c r="G20" s="548"/>
      <c r="H20" s="548"/>
    </row>
    <row r="21" spans="1:8" ht="24">
      <c r="A21" s="295" t="s">
        <v>321</v>
      </c>
      <c r="B21" s="304"/>
      <c r="C21" s="314"/>
      <c r="D21" s="314"/>
      <c r="E21" s="297" t="s">
        <v>322</v>
      </c>
      <c r="F21" s="550" t="s">
        <v>323</v>
      </c>
      <c r="G21" s="548"/>
      <c r="H21" s="548">
        <v>1</v>
      </c>
    </row>
    <row r="22" spans="1:8" ht="24">
      <c r="A22" s="303" t="s">
        <v>324</v>
      </c>
      <c r="B22" s="304" t="s">
        <v>325</v>
      </c>
      <c r="C22" s="45">
        <v>280</v>
      </c>
      <c r="D22" s="45">
        <v>366</v>
      </c>
      <c r="E22" s="303" t="s">
        <v>326</v>
      </c>
      <c r="F22" s="550" t="s">
        <v>327</v>
      </c>
      <c r="G22" s="548">
        <v>595</v>
      </c>
      <c r="H22" s="548">
        <v>281</v>
      </c>
    </row>
    <row r="23" spans="1:8" ht="24">
      <c r="A23" s="297" t="s">
        <v>328</v>
      </c>
      <c r="B23" s="304" t="s">
        <v>329</v>
      </c>
      <c r="C23" s="45">
        <v>1</v>
      </c>
      <c r="D23" s="45">
        <v>1</v>
      </c>
      <c r="E23" s="297" t="s">
        <v>330</v>
      </c>
      <c r="F23" s="550" t="s">
        <v>331</v>
      </c>
      <c r="G23" s="548"/>
      <c r="H23" s="548">
        <v>1025</v>
      </c>
    </row>
    <row r="24" spans="1:18" ht="12">
      <c r="A24" s="297" t="s">
        <v>332</v>
      </c>
      <c r="B24" s="304" t="s">
        <v>333</v>
      </c>
      <c r="C24" s="45">
        <v>357</v>
      </c>
      <c r="D24" s="45">
        <v>129</v>
      </c>
      <c r="E24" s="300" t="s">
        <v>103</v>
      </c>
      <c r="F24" s="552" t="s">
        <v>334</v>
      </c>
      <c r="G24" s="546">
        <f>SUM(G19:G23)</f>
        <v>795</v>
      </c>
      <c r="H24" s="546">
        <f>SUM(H19:H23)</f>
        <v>1449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78</v>
      </c>
      <c r="B25" s="304" t="s">
        <v>335</v>
      </c>
      <c r="C25" s="45">
        <v>62</v>
      </c>
      <c r="D25" s="45">
        <v>62</v>
      </c>
      <c r="E25" s="301"/>
      <c r="F25" s="303"/>
      <c r="G25" s="551"/>
      <c r="H25" s="551"/>
    </row>
    <row r="26" spans="1:14" ht="12">
      <c r="A26" s="300" t="s">
        <v>76</v>
      </c>
      <c r="B26" s="305" t="s">
        <v>336</v>
      </c>
      <c r="C26" s="48">
        <f>SUM(C22:C25)</f>
        <v>700</v>
      </c>
      <c r="D26" s="48">
        <f>SUM(D22:D25)</f>
        <v>558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6" t="s">
        <v>337</v>
      </c>
      <c r="B28" s="292" t="s">
        <v>338</v>
      </c>
      <c r="C28" s="49">
        <f>C26+C19</f>
        <v>16893</v>
      </c>
      <c r="D28" s="49">
        <f>D26+D19</f>
        <v>16290</v>
      </c>
      <c r="E28" s="126" t="s">
        <v>339</v>
      </c>
      <c r="F28" s="552" t="s">
        <v>340</v>
      </c>
      <c r="G28" s="546">
        <f>G13+G15+G24</f>
        <v>18237</v>
      </c>
      <c r="H28" s="546">
        <f>H13+H15+H24</f>
        <v>18103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2"/>
      <c r="C29" s="314"/>
      <c r="D29" s="314"/>
      <c r="E29" s="126"/>
      <c r="F29" s="550"/>
      <c r="G29" s="551"/>
      <c r="H29" s="551"/>
    </row>
    <row r="30" spans="1:18" ht="12">
      <c r="A30" s="126" t="s">
        <v>341</v>
      </c>
      <c r="B30" s="292" t="s">
        <v>342</v>
      </c>
      <c r="C30" s="49">
        <f>IF((G28-C28)&gt;0,G28-C28,0)</f>
        <v>1344</v>
      </c>
      <c r="D30" s="49">
        <f>IF((H28-D28)&gt;0,H28-D28,0)</f>
        <v>1813</v>
      </c>
      <c r="E30" s="126" t="s">
        <v>343</v>
      </c>
      <c r="F30" s="552" t="s">
        <v>344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5" t="s">
        <v>345</v>
      </c>
      <c r="C31" s="45">
        <v>518</v>
      </c>
      <c r="D31" s="45">
        <v>426</v>
      </c>
      <c r="E31" s="295" t="s">
        <v>856</v>
      </c>
      <c r="F31" s="550" t="s">
        <v>346</v>
      </c>
      <c r="G31" s="548"/>
      <c r="H31" s="548"/>
    </row>
    <row r="32" spans="1:8" ht="12">
      <c r="A32" s="295" t="s">
        <v>347</v>
      </c>
      <c r="B32" s="306" t="s">
        <v>348</v>
      </c>
      <c r="C32" s="45"/>
      <c r="D32" s="45"/>
      <c r="E32" s="295" t="s">
        <v>349</v>
      </c>
      <c r="F32" s="550" t="s">
        <v>350</v>
      </c>
      <c r="G32" s="548"/>
      <c r="H32" s="548"/>
    </row>
    <row r="33" spans="1:18" ht="12">
      <c r="A33" s="127" t="s">
        <v>351</v>
      </c>
      <c r="B33" s="305" t="s">
        <v>352</v>
      </c>
      <c r="C33" s="48">
        <f>C28-C31+C32</f>
        <v>16375</v>
      </c>
      <c r="D33" s="48">
        <f>D28-D31+D32</f>
        <v>15864</v>
      </c>
      <c r="E33" s="126" t="s">
        <v>353</v>
      </c>
      <c r="F33" s="552" t="s">
        <v>354</v>
      </c>
      <c r="G33" s="52">
        <f>G32-G31+G28</f>
        <v>18237</v>
      </c>
      <c r="H33" s="52">
        <f>H32-H31+H28</f>
        <v>18103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355</v>
      </c>
      <c r="B34" s="292" t="s">
        <v>356</v>
      </c>
      <c r="C34" s="49">
        <f>IF((G33-C33)&gt;0,G33-C33,0)</f>
        <v>1862</v>
      </c>
      <c r="D34" s="49">
        <f>IF((H33-D33)&gt;0,H33-D33,0)</f>
        <v>2239</v>
      </c>
      <c r="E34" s="127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359</v>
      </c>
      <c r="B35" s="305" t="s">
        <v>360</v>
      </c>
      <c r="C35" s="48">
        <f>C36+C37+C38</f>
        <v>129</v>
      </c>
      <c r="D35" s="48">
        <f>D36+D37+D38</f>
        <v>149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361</v>
      </c>
      <c r="B36" s="304" t="s">
        <v>362</v>
      </c>
      <c r="C36" s="45">
        <v>129</v>
      </c>
      <c r="D36" s="45">
        <v>149</v>
      </c>
      <c r="E36" s="307"/>
      <c r="F36" s="303"/>
      <c r="G36" s="551"/>
      <c r="H36" s="551"/>
    </row>
    <row r="37" spans="1:8" ht="24">
      <c r="A37" s="308" t="s">
        <v>363</v>
      </c>
      <c r="B37" s="309" t="s">
        <v>364</v>
      </c>
      <c r="C37" s="429"/>
      <c r="D37" s="429"/>
      <c r="E37" s="307"/>
      <c r="F37" s="555"/>
      <c r="G37" s="551"/>
      <c r="H37" s="551"/>
    </row>
    <row r="38" spans="1:8" ht="12">
      <c r="A38" s="310" t="s">
        <v>365</v>
      </c>
      <c r="B38" s="309" t="s">
        <v>366</v>
      </c>
      <c r="C38" s="125"/>
      <c r="D38" s="125"/>
      <c r="E38" s="307"/>
      <c r="F38" s="555"/>
      <c r="G38" s="551"/>
      <c r="H38" s="551"/>
    </row>
    <row r="39" spans="1:18" ht="12">
      <c r="A39" s="311" t="s">
        <v>367</v>
      </c>
      <c r="B39" s="128" t="s">
        <v>368</v>
      </c>
      <c r="C39" s="459">
        <f>+IF((G33-C33-C35)&gt;0,G33-C33-C35,0)</f>
        <v>1733</v>
      </c>
      <c r="D39" s="459">
        <f>+IF((H33-D33-D35)&gt;0,H33-D33-D35,0)</f>
        <v>2090</v>
      </c>
      <c r="E39" s="312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371</v>
      </c>
      <c r="B40" s="294" t="s">
        <v>372</v>
      </c>
      <c r="C40" s="50">
        <v>18</v>
      </c>
      <c r="D40" s="50">
        <v>28</v>
      </c>
      <c r="E40" s="126" t="s">
        <v>371</v>
      </c>
      <c r="F40" s="556" t="s">
        <v>373</v>
      </c>
      <c r="G40" s="548"/>
      <c r="H40" s="548"/>
    </row>
    <row r="41" spans="1:18" ht="12">
      <c r="A41" s="126" t="s">
        <v>374</v>
      </c>
      <c r="B41" s="291" t="s">
        <v>375</v>
      </c>
      <c r="C41" s="51">
        <f>IF(G39=0,IF(C39-C40&gt;0,C39-C40+G40,0),IF(G39-G40&lt;0,G40-G39+C39,0))</f>
        <v>1715</v>
      </c>
      <c r="D41" s="51">
        <f>IF(H39=0,IF(D39-D40&gt;0,D39-D40+H40,0),IF(H39-H40&lt;0,H40-H39+D39,0))</f>
        <v>2062</v>
      </c>
      <c r="E41" s="126" t="s">
        <v>376</v>
      </c>
      <c r="F41" s="569" t="s">
        <v>377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378</v>
      </c>
      <c r="B42" s="291" t="s">
        <v>379</v>
      </c>
      <c r="C42" s="52">
        <f>C33+C35+C39</f>
        <v>18237</v>
      </c>
      <c r="D42" s="52">
        <f>D33+D35+D39</f>
        <v>18103</v>
      </c>
      <c r="E42" s="127" t="s">
        <v>380</v>
      </c>
      <c r="F42" s="128" t="s">
        <v>381</v>
      </c>
      <c r="G42" s="52">
        <f>G39+G33</f>
        <v>18237</v>
      </c>
      <c r="H42" s="52">
        <f>H39+H33</f>
        <v>18103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12">
      <c r="A45" s="590" t="s">
        <v>863</v>
      </c>
      <c r="B45" s="590"/>
      <c r="C45" s="590"/>
      <c r="D45" s="590"/>
      <c r="E45" s="590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2" t="s">
        <v>272</v>
      </c>
      <c r="B48" s="426" t="s">
        <v>885</v>
      </c>
      <c r="C48" s="426" t="s">
        <v>382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575" t="s">
        <v>867</v>
      </c>
      <c r="E49" s="558"/>
      <c r="F49" s="558"/>
      <c r="G49" s="561"/>
      <c r="H49" s="561"/>
    </row>
    <row r="50" spans="1:8" ht="12.75" customHeight="1">
      <c r="A50" s="559"/>
      <c r="B50" s="560"/>
      <c r="C50" s="427" t="s">
        <v>782</v>
      </c>
      <c r="D50" s="586"/>
      <c r="E50" s="586"/>
      <c r="F50" s="586"/>
      <c r="G50" s="586"/>
      <c r="H50" s="586"/>
    </row>
    <row r="51" spans="1:8" ht="12">
      <c r="A51" s="562"/>
      <c r="B51" s="558"/>
      <c r="C51" s="424"/>
      <c r="D51" s="536" t="s">
        <v>870</v>
      </c>
      <c r="E51" s="558"/>
      <c r="F51" s="558"/>
      <c r="G51" s="561"/>
      <c r="H51" s="561"/>
    </row>
    <row r="52" spans="1:8" ht="12">
      <c r="A52" s="562"/>
      <c r="B52" s="558"/>
      <c r="C52" s="424"/>
      <c r="D52" s="536" t="s">
        <v>871</v>
      </c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"Параходство Българско речно плаване" АД</v>
      </c>
      <c r="C4" s="539" t="s">
        <v>2</v>
      </c>
      <c r="D4" s="539">
        <f>'справка №1-БАЛАНС'!H3</f>
        <v>827183719</v>
      </c>
      <c r="E4" s="322"/>
      <c r="F4" s="322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трето тримесечие 2015 г.</v>
      </c>
      <c r="C6" s="471"/>
      <c r="D6" s="472" t="s">
        <v>276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17761</v>
      </c>
      <c r="D10" s="53">
        <v>17025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-10238</v>
      </c>
      <c r="D11" s="53">
        <v>-10435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-4681</v>
      </c>
      <c r="D13" s="53">
        <v>-5642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-366</v>
      </c>
      <c r="D14" s="53">
        <v>87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-154</v>
      </c>
      <c r="D15" s="53">
        <v>-38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>
        <v>-3</v>
      </c>
      <c r="D18" s="53">
        <v>-5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-63</v>
      </c>
      <c r="D19" s="53">
        <v>-144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2256</v>
      </c>
      <c r="D20" s="54">
        <f>SUM(D10:D19)</f>
        <v>848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-648</v>
      </c>
      <c r="D22" s="53">
        <v>-472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>
        <v>43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>
        <v>-1267</v>
      </c>
      <c r="D24" s="53">
        <v>-773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>
        <v>259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>
        <v>66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>
        <v>738</v>
      </c>
      <c r="D29" s="53">
        <v>1025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>
        <v>-283</v>
      </c>
      <c r="D31" s="53">
        <v>-291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-1460</v>
      </c>
      <c r="D32" s="54">
        <f>SUM(D22:D31)</f>
        <v>-143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2893</v>
      </c>
      <c r="D36" s="53">
        <v>3251</v>
      </c>
      <c r="E36" s="129"/>
      <c r="F36" s="129"/>
    </row>
    <row r="37" spans="1:6" ht="12">
      <c r="A37" s="331" t="s">
        <v>438</v>
      </c>
      <c r="B37" s="332" t="s">
        <v>439</v>
      </c>
      <c r="C37" s="53">
        <v>-2210</v>
      </c>
      <c r="D37" s="53">
        <v>-2089</v>
      </c>
      <c r="E37" s="129"/>
      <c r="F37" s="129"/>
    </row>
    <row r="38" spans="1:6" ht="12">
      <c r="A38" s="331" t="s">
        <v>440</v>
      </c>
      <c r="B38" s="332" t="s">
        <v>441</v>
      </c>
      <c r="C38" s="53">
        <v>-1078</v>
      </c>
      <c r="D38" s="53">
        <v>-1334</v>
      </c>
      <c r="E38" s="129"/>
      <c r="F38" s="129"/>
    </row>
    <row r="39" spans="1:6" ht="12">
      <c r="A39" s="331" t="s">
        <v>442</v>
      </c>
      <c r="B39" s="332" t="s">
        <v>443</v>
      </c>
      <c r="C39" s="53"/>
      <c r="D39" s="53"/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>
        <v>-192</v>
      </c>
      <c r="D41" s="53">
        <v>-284</v>
      </c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-587</v>
      </c>
      <c r="D42" s="54">
        <f>SUM(D34:D41)</f>
        <v>-456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209</v>
      </c>
      <c r="D43" s="54">
        <f>D42+D32+D20</f>
        <v>249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1026</v>
      </c>
      <c r="D44" s="131">
        <v>1824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1235</v>
      </c>
      <c r="D45" s="54">
        <f>D44+D43</f>
        <v>2073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1235</v>
      </c>
      <c r="D46" s="55">
        <v>2073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886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91"/>
      <c r="D50" s="591"/>
      <c r="G50" s="132"/>
      <c r="H50" s="132"/>
    </row>
    <row r="51" spans="1:8" ht="12">
      <c r="A51" s="317"/>
      <c r="B51" s="317"/>
      <c r="C51" s="575" t="s">
        <v>867</v>
      </c>
      <c r="D51" s="318"/>
      <c r="G51" s="132"/>
      <c r="H51" s="132"/>
    </row>
    <row r="52" spans="1:8" ht="12">
      <c r="A52" s="317"/>
      <c r="B52" s="435" t="s">
        <v>782</v>
      </c>
      <c r="C52" s="591"/>
      <c r="D52" s="591"/>
      <c r="G52" s="132"/>
      <c r="H52" s="132"/>
    </row>
    <row r="53" spans="1:8" ht="12">
      <c r="A53" s="317"/>
      <c r="B53" s="317"/>
      <c r="C53" s="576" t="s">
        <v>868</v>
      </c>
      <c r="D53" s="576" t="s">
        <v>869</v>
      </c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8" sqref="A3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0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1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0" customFormat="1" ht="15" customHeight="1">
      <c r="A3" s="466" t="s">
        <v>1</v>
      </c>
      <c r="B3" s="594" t="str">
        <f>'справка №1-БАЛАНС'!E3</f>
        <v>"Параходство Българско речно плаване" АД</v>
      </c>
      <c r="C3" s="594"/>
      <c r="D3" s="594"/>
      <c r="E3" s="594"/>
      <c r="F3" s="594"/>
      <c r="G3" s="594"/>
      <c r="H3" s="594"/>
      <c r="I3" s="594"/>
      <c r="J3" s="475"/>
      <c r="K3" s="596" t="s">
        <v>2</v>
      </c>
      <c r="L3" s="596"/>
      <c r="M3" s="477">
        <f>'справка №1-БАЛАНС'!H3</f>
        <v>827183719</v>
      </c>
      <c r="N3" s="1"/>
    </row>
    <row r="4" spans="1:15" s="530" customFormat="1" ht="13.5" customHeight="1">
      <c r="A4" s="466" t="s">
        <v>461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5"/>
      <c r="K4" s="597" t="s">
        <v>4</v>
      </c>
      <c r="L4" s="597"/>
      <c r="M4" s="477" t="str">
        <f>'справка №1-БАЛАНС'!H4</f>
        <v> </v>
      </c>
      <c r="N4" s="2"/>
      <c r="O4" s="2"/>
    </row>
    <row r="5" spans="1:14" s="530" customFormat="1" ht="12.75" customHeight="1">
      <c r="A5" s="466" t="s">
        <v>5</v>
      </c>
      <c r="B5" s="598" t="str">
        <f>'справка №1-БАЛАНС'!E5</f>
        <v>трето тримесечие 2015 г.</v>
      </c>
      <c r="C5" s="598"/>
      <c r="D5" s="598"/>
      <c r="E5" s="598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1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1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1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35709</v>
      </c>
      <c r="D11" s="57">
        <f>'справка №1-БАЛАНС'!H19</f>
        <v>9403</v>
      </c>
      <c r="E11" s="57">
        <f>'справка №1-БАЛАНС'!H20</f>
        <v>0</v>
      </c>
      <c r="F11" s="57">
        <f>'справка №1-БАЛАНС'!H22</f>
        <v>3571</v>
      </c>
      <c r="G11" s="57">
        <f>'справка №1-БАЛАНС'!H23</f>
        <v>0</v>
      </c>
      <c r="H11" s="59">
        <v>20919</v>
      </c>
      <c r="I11" s="57">
        <f>'справка №1-БАЛАНС'!H28+'справка №1-БАЛАНС'!H31</f>
        <v>7545</v>
      </c>
      <c r="J11" s="57">
        <f>'справка №1-БАЛАНС'!H29+'справка №1-БАЛАНС'!H32</f>
        <v>0</v>
      </c>
      <c r="K11" s="59"/>
      <c r="L11" s="343">
        <f>SUM(C11:K11)</f>
        <v>77147</v>
      </c>
      <c r="M11" s="57">
        <f>'справка №1-БАЛАНС'!H39</f>
        <v>474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35709</v>
      </c>
      <c r="D15" s="60">
        <f aca="true" t="shared" si="2" ref="D15:M15">D11+D12</f>
        <v>9403</v>
      </c>
      <c r="E15" s="60">
        <f t="shared" si="2"/>
        <v>0</v>
      </c>
      <c r="F15" s="60">
        <f t="shared" si="2"/>
        <v>3571</v>
      </c>
      <c r="G15" s="60">
        <f t="shared" si="2"/>
        <v>0</v>
      </c>
      <c r="H15" s="60">
        <f t="shared" si="2"/>
        <v>20919</v>
      </c>
      <c r="I15" s="60">
        <f t="shared" si="2"/>
        <v>7545</v>
      </c>
      <c r="J15" s="60">
        <f t="shared" si="2"/>
        <v>0</v>
      </c>
      <c r="K15" s="60">
        <f t="shared" si="2"/>
        <v>0</v>
      </c>
      <c r="L15" s="343">
        <f t="shared" si="1"/>
        <v>77147</v>
      </c>
      <c r="M15" s="60">
        <f t="shared" si="2"/>
        <v>474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1715</v>
      </c>
      <c r="J16" s="344">
        <f>+'справка №1-БАЛАНС'!G32</f>
        <v>0</v>
      </c>
      <c r="K16" s="59"/>
      <c r="L16" s="343">
        <f t="shared" si="1"/>
        <v>1715</v>
      </c>
      <c r="M16" s="59">
        <v>18</v>
      </c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35709</v>
      </c>
      <c r="D29" s="58">
        <f aca="true" t="shared" si="6" ref="D29:M29">D17+D20+D21+D24+D28+D27+D15+D16</f>
        <v>9403</v>
      </c>
      <c r="E29" s="58">
        <f t="shared" si="6"/>
        <v>0</v>
      </c>
      <c r="F29" s="58">
        <f t="shared" si="6"/>
        <v>3571</v>
      </c>
      <c r="G29" s="58">
        <f t="shared" si="6"/>
        <v>0</v>
      </c>
      <c r="H29" s="58">
        <f t="shared" si="6"/>
        <v>20919</v>
      </c>
      <c r="I29" s="58">
        <f t="shared" si="6"/>
        <v>9260</v>
      </c>
      <c r="J29" s="58">
        <f t="shared" si="6"/>
        <v>0</v>
      </c>
      <c r="K29" s="58">
        <f t="shared" si="6"/>
        <v>0</v>
      </c>
      <c r="L29" s="343">
        <f t="shared" si="1"/>
        <v>78862</v>
      </c>
      <c r="M29" s="58">
        <f t="shared" si="6"/>
        <v>492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35709</v>
      </c>
      <c r="D32" s="58">
        <f t="shared" si="7"/>
        <v>9403</v>
      </c>
      <c r="E32" s="58">
        <f t="shared" si="7"/>
        <v>0</v>
      </c>
      <c r="F32" s="58">
        <f t="shared" si="7"/>
        <v>3571</v>
      </c>
      <c r="G32" s="58">
        <f t="shared" si="7"/>
        <v>0</v>
      </c>
      <c r="H32" s="58">
        <f t="shared" si="7"/>
        <v>20919</v>
      </c>
      <c r="I32" s="58">
        <f t="shared" si="7"/>
        <v>9260</v>
      </c>
      <c r="J32" s="58">
        <f t="shared" si="7"/>
        <v>0</v>
      </c>
      <c r="K32" s="58">
        <f t="shared" si="7"/>
        <v>0</v>
      </c>
      <c r="L32" s="343">
        <f t="shared" si="1"/>
        <v>78862</v>
      </c>
      <c r="M32" s="58">
        <f>M29+M30+M31</f>
        <v>492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887</v>
      </c>
      <c r="B38" s="18"/>
      <c r="C38" s="14"/>
      <c r="D38" s="593" t="s">
        <v>522</v>
      </c>
      <c r="E38" s="593"/>
      <c r="F38" s="593"/>
      <c r="G38" s="593"/>
      <c r="H38" s="593"/>
      <c r="I38" s="593"/>
      <c r="J38" s="14" t="s">
        <v>859</v>
      </c>
      <c r="K38" s="14"/>
      <c r="L38" s="593"/>
      <c r="M38" s="593"/>
      <c r="N38" s="10"/>
    </row>
    <row r="39" spans="1:13" ht="12">
      <c r="A39" s="534"/>
      <c r="B39" s="535"/>
      <c r="C39" s="536"/>
      <c r="D39" s="536"/>
      <c r="E39" s="575" t="s">
        <v>867</v>
      </c>
      <c r="F39" s="577"/>
      <c r="G39" s="536"/>
      <c r="H39" s="536"/>
      <c r="I39" s="536"/>
      <c r="J39" s="536"/>
      <c r="K39" s="536"/>
      <c r="L39" s="536" t="s">
        <v>870</v>
      </c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 t="s">
        <v>871</v>
      </c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9" t="s">
        <v>384</v>
      </c>
      <c r="B2" s="600"/>
      <c r="C2" s="601" t="str">
        <f>'справка №1-БАЛАНС'!E3</f>
        <v>"Параходство Българско речно плаване" АД</v>
      </c>
      <c r="D2" s="601"/>
      <c r="E2" s="601"/>
      <c r="F2" s="601"/>
      <c r="G2" s="601"/>
      <c r="H2" s="60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827183719</v>
      </c>
      <c r="P2" s="482"/>
      <c r="Q2" s="482"/>
      <c r="R2" s="524"/>
    </row>
    <row r="3" spans="1:18" ht="15">
      <c r="A3" s="599" t="s">
        <v>5</v>
      </c>
      <c r="B3" s="600"/>
      <c r="C3" s="602" t="str">
        <f>'справка №1-БАЛАНС'!E5</f>
        <v>трето тримесечие 2015 г.</v>
      </c>
      <c r="D3" s="602"/>
      <c r="E3" s="602"/>
      <c r="F3" s="484"/>
      <c r="G3" s="484"/>
      <c r="H3" s="484"/>
      <c r="I3" s="484"/>
      <c r="J3" s="484"/>
      <c r="K3" s="484"/>
      <c r="L3" s="484"/>
      <c r="M3" s="607" t="s">
        <v>4</v>
      </c>
      <c r="N3" s="607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8" t="s">
        <v>464</v>
      </c>
      <c r="B5" s="609"/>
      <c r="C5" s="612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5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5" t="s">
        <v>530</v>
      </c>
      <c r="R5" s="605" t="s">
        <v>531</v>
      </c>
    </row>
    <row r="6" spans="1:18" s="99" customFormat="1" ht="48">
      <c r="A6" s="610"/>
      <c r="B6" s="611"/>
      <c r="C6" s="613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06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06"/>
      <c r="R6" s="606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525</v>
      </c>
      <c r="E9" s="188"/>
      <c r="F9" s="188"/>
      <c r="G9" s="73">
        <f>D9+E9-F9</f>
        <v>525</v>
      </c>
      <c r="H9" s="64"/>
      <c r="I9" s="64"/>
      <c r="J9" s="73">
        <f>G9+H9-I9</f>
        <v>525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525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3018</v>
      </c>
      <c r="E10" s="188">
        <v>31</v>
      </c>
      <c r="F10" s="188"/>
      <c r="G10" s="73">
        <f aca="true" t="shared" si="2" ref="G10:G39">D10+E10-F10</f>
        <v>3049</v>
      </c>
      <c r="H10" s="64"/>
      <c r="I10" s="64"/>
      <c r="J10" s="73">
        <f aca="true" t="shared" si="3" ref="J10:J39">G10+H10-I10</f>
        <v>3049</v>
      </c>
      <c r="K10" s="64">
        <v>649</v>
      </c>
      <c r="L10" s="64">
        <v>50</v>
      </c>
      <c r="M10" s="64"/>
      <c r="N10" s="73">
        <f aca="true" t="shared" si="4" ref="N10:N39">K10+L10-M10</f>
        <v>699</v>
      </c>
      <c r="O10" s="64"/>
      <c r="P10" s="64"/>
      <c r="Q10" s="73">
        <f t="shared" si="0"/>
        <v>699</v>
      </c>
      <c r="R10" s="73">
        <f t="shared" si="1"/>
        <v>2350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9720</v>
      </c>
      <c r="E11" s="188">
        <v>162</v>
      </c>
      <c r="F11" s="188"/>
      <c r="G11" s="73">
        <f t="shared" si="2"/>
        <v>9882</v>
      </c>
      <c r="H11" s="64"/>
      <c r="I11" s="64"/>
      <c r="J11" s="73">
        <f t="shared" si="3"/>
        <v>9882</v>
      </c>
      <c r="K11" s="64">
        <v>3075</v>
      </c>
      <c r="L11" s="64">
        <v>568</v>
      </c>
      <c r="M11" s="64"/>
      <c r="N11" s="73">
        <f t="shared" si="4"/>
        <v>3643</v>
      </c>
      <c r="O11" s="64"/>
      <c r="P11" s="64"/>
      <c r="Q11" s="73">
        <f t="shared" si="0"/>
        <v>3643</v>
      </c>
      <c r="R11" s="73">
        <f t="shared" si="1"/>
        <v>6239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>
        <v>4491</v>
      </c>
      <c r="E12" s="188">
        <v>63</v>
      </c>
      <c r="F12" s="188">
        <v>46</v>
      </c>
      <c r="G12" s="73">
        <f t="shared" si="2"/>
        <v>4508</v>
      </c>
      <c r="H12" s="64"/>
      <c r="I12" s="64"/>
      <c r="J12" s="73">
        <f t="shared" si="3"/>
        <v>4508</v>
      </c>
      <c r="K12" s="64">
        <v>1196</v>
      </c>
      <c r="L12" s="64">
        <v>136</v>
      </c>
      <c r="M12" s="64">
        <v>11</v>
      </c>
      <c r="N12" s="73">
        <f t="shared" si="4"/>
        <v>1321</v>
      </c>
      <c r="O12" s="64"/>
      <c r="P12" s="64"/>
      <c r="Q12" s="73">
        <f t="shared" si="0"/>
        <v>1321</v>
      </c>
      <c r="R12" s="73">
        <f t="shared" si="1"/>
        <v>3187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59617</v>
      </c>
      <c r="E13" s="188">
        <v>20</v>
      </c>
      <c r="F13" s="188">
        <v>1</v>
      </c>
      <c r="G13" s="73">
        <f t="shared" si="2"/>
        <v>59636</v>
      </c>
      <c r="H13" s="64"/>
      <c r="I13" s="64"/>
      <c r="J13" s="73">
        <f t="shared" si="3"/>
        <v>59636</v>
      </c>
      <c r="K13" s="64">
        <v>16136</v>
      </c>
      <c r="L13" s="64">
        <v>796</v>
      </c>
      <c r="M13" s="64"/>
      <c r="N13" s="73">
        <f t="shared" si="4"/>
        <v>16932</v>
      </c>
      <c r="O13" s="64"/>
      <c r="P13" s="64"/>
      <c r="Q13" s="73">
        <f t="shared" si="0"/>
        <v>16932</v>
      </c>
      <c r="R13" s="73">
        <f t="shared" si="1"/>
        <v>42704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470</v>
      </c>
      <c r="E14" s="188">
        <v>12</v>
      </c>
      <c r="F14" s="188">
        <v>2</v>
      </c>
      <c r="G14" s="73">
        <f t="shared" si="2"/>
        <v>480</v>
      </c>
      <c r="H14" s="64"/>
      <c r="I14" s="64"/>
      <c r="J14" s="73">
        <f t="shared" si="3"/>
        <v>480</v>
      </c>
      <c r="K14" s="64">
        <v>420</v>
      </c>
      <c r="L14" s="64">
        <v>12</v>
      </c>
      <c r="M14" s="64"/>
      <c r="N14" s="73">
        <f t="shared" si="4"/>
        <v>432</v>
      </c>
      <c r="O14" s="64"/>
      <c r="P14" s="64"/>
      <c r="Q14" s="73">
        <f t="shared" si="0"/>
        <v>432</v>
      </c>
      <c r="R14" s="73">
        <f t="shared" si="1"/>
        <v>48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4" t="s">
        <v>860</v>
      </c>
      <c r="B15" s="373" t="s">
        <v>861</v>
      </c>
      <c r="C15" s="455" t="s">
        <v>862</v>
      </c>
      <c r="D15" s="456">
        <v>2101</v>
      </c>
      <c r="E15" s="456">
        <v>832</v>
      </c>
      <c r="F15" s="456">
        <v>154</v>
      </c>
      <c r="G15" s="73">
        <f t="shared" si="2"/>
        <v>2779</v>
      </c>
      <c r="H15" s="457"/>
      <c r="I15" s="457"/>
      <c r="J15" s="73">
        <f t="shared" si="3"/>
        <v>2779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2779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79942</v>
      </c>
      <c r="E17" s="193">
        <f>SUM(E9:E16)</f>
        <v>1120</v>
      </c>
      <c r="F17" s="193">
        <f>SUM(F9:F16)</f>
        <v>203</v>
      </c>
      <c r="G17" s="73">
        <f t="shared" si="2"/>
        <v>80859</v>
      </c>
      <c r="H17" s="74">
        <f>SUM(H9:H16)</f>
        <v>0</v>
      </c>
      <c r="I17" s="74">
        <f>SUM(I9:I16)</f>
        <v>0</v>
      </c>
      <c r="J17" s="73">
        <f t="shared" si="3"/>
        <v>80859</v>
      </c>
      <c r="K17" s="74">
        <f>SUM(K9:K16)</f>
        <v>21476</v>
      </c>
      <c r="L17" s="74">
        <f>SUM(L9:L16)</f>
        <v>1562</v>
      </c>
      <c r="M17" s="74">
        <f>SUM(M9:M16)</f>
        <v>11</v>
      </c>
      <c r="N17" s="73">
        <f t="shared" si="4"/>
        <v>23027</v>
      </c>
      <c r="O17" s="74">
        <f>SUM(O9:O16)</f>
        <v>0</v>
      </c>
      <c r="P17" s="74">
        <f>SUM(P9:P16)</f>
        <v>0</v>
      </c>
      <c r="Q17" s="73">
        <f t="shared" si="5"/>
        <v>23027</v>
      </c>
      <c r="R17" s="73">
        <f t="shared" si="6"/>
        <v>57832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>
        <v>20640</v>
      </c>
      <c r="E18" s="186"/>
      <c r="F18" s="186"/>
      <c r="G18" s="73">
        <f t="shared" si="2"/>
        <v>20640</v>
      </c>
      <c r="H18" s="62"/>
      <c r="I18" s="62"/>
      <c r="J18" s="73">
        <f t="shared" si="3"/>
        <v>20640</v>
      </c>
      <c r="K18" s="62">
        <v>569</v>
      </c>
      <c r="L18" s="62">
        <v>44</v>
      </c>
      <c r="M18" s="62"/>
      <c r="N18" s="73">
        <f t="shared" si="4"/>
        <v>613</v>
      </c>
      <c r="O18" s="62"/>
      <c r="P18" s="62"/>
      <c r="Q18" s="73">
        <f t="shared" si="5"/>
        <v>613</v>
      </c>
      <c r="R18" s="73">
        <f t="shared" si="6"/>
        <v>20027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>
        <v>250</v>
      </c>
      <c r="E21" s="188"/>
      <c r="F21" s="188"/>
      <c r="G21" s="73">
        <f t="shared" si="2"/>
        <v>250</v>
      </c>
      <c r="H21" s="64"/>
      <c r="I21" s="64"/>
      <c r="J21" s="73">
        <f t="shared" si="3"/>
        <v>250</v>
      </c>
      <c r="K21" s="64">
        <v>21</v>
      </c>
      <c r="L21" s="64">
        <v>9</v>
      </c>
      <c r="M21" s="64"/>
      <c r="N21" s="73">
        <f t="shared" si="4"/>
        <v>30</v>
      </c>
      <c r="O21" s="64"/>
      <c r="P21" s="64"/>
      <c r="Q21" s="73">
        <f t="shared" si="5"/>
        <v>30</v>
      </c>
      <c r="R21" s="73">
        <f t="shared" si="6"/>
        <v>220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172</v>
      </c>
      <c r="E22" s="188"/>
      <c r="F22" s="188"/>
      <c r="G22" s="73">
        <f t="shared" si="2"/>
        <v>172</v>
      </c>
      <c r="H22" s="64"/>
      <c r="I22" s="64"/>
      <c r="J22" s="73">
        <f t="shared" si="3"/>
        <v>172</v>
      </c>
      <c r="K22" s="64">
        <v>164</v>
      </c>
      <c r="L22" s="64">
        <v>5</v>
      </c>
      <c r="M22" s="64"/>
      <c r="N22" s="73">
        <f t="shared" si="4"/>
        <v>169</v>
      </c>
      <c r="O22" s="64"/>
      <c r="P22" s="64"/>
      <c r="Q22" s="73">
        <f t="shared" si="5"/>
        <v>169</v>
      </c>
      <c r="R22" s="7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>
        <v>1670</v>
      </c>
      <c r="E24" s="188">
        <v>32</v>
      </c>
      <c r="F24" s="188"/>
      <c r="G24" s="73">
        <f t="shared" si="2"/>
        <v>1702</v>
      </c>
      <c r="H24" s="64"/>
      <c r="I24" s="64"/>
      <c r="J24" s="73">
        <f t="shared" si="3"/>
        <v>1702</v>
      </c>
      <c r="K24" s="64">
        <v>223</v>
      </c>
      <c r="L24" s="64">
        <v>75</v>
      </c>
      <c r="M24" s="64"/>
      <c r="N24" s="73">
        <f t="shared" si="4"/>
        <v>298</v>
      </c>
      <c r="O24" s="64"/>
      <c r="P24" s="64"/>
      <c r="Q24" s="73">
        <f t="shared" si="5"/>
        <v>298</v>
      </c>
      <c r="R24" s="73">
        <f t="shared" si="6"/>
        <v>1404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839</v>
      </c>
      <c r="C25" s="375" t="s">
        <v>583</v>
      </c>
      <c r="D25" s="189">
        <f>SUM(D21:D24)</f>
        <v>2092</v>
      </c>
      <c r="E25" s="189">
        <f aca="true" t="shared" si="7" ref="E25:P25">SUM(E21:E24)</f>
        <v>32</v>
      </c>
      <c r="F25" s="189">
        <f t="shared" si="7"/>
        <v>0</v>
      </c>
      <c r="G25" s="66">
        <f t="shared" si="2"/>
        <v>2124</v>
      </c>
      <c r="H25" s="65">
        <f t="shared" si="7"/>
        <v>0</v>
      </c>
      <c r="I25" s="65">
        <f t="shared" si="7"/>
        <v>0</v>
      </c>
      <c r="J25" s="66">
        <f t="shared" si="3"/>
        <v>2124</v>
      </c>
      <c r="K25" s="65">
        <f t="shared" si="7"/>
        <v>408</v>
      </c>
      <c r="L25" s="65">
        <f t="shared" si="7"/>
        <v>89</v>
      </c>
      <c r="M25" s="65">
        <f t="shared" si="7"/>
        <v>0</v>
      </c>
      <c r="N25" s="66">
        <f t="shared" si="4"/>
        <v>497</v>
      </c>
      <c r="O25" s="65">
        <f t="shared" si="7"/>
        <v>0</v>
      </c>
      <c r="P25" s="65">
        <f t="shared" si="7"/>
        <v>0</v>
      </c>
      <c r="Q25" s="66">
        <f t="shared" si="5"/>
        <v>497</v>
      </c>
      <c r="R25" s="66">
        <f t="shared" si="6"/>
        <v>1627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854</v>
      </c>
      <c r="C27" s="379" t="s">
        <v>586</v>
      </c>
      <c r="D27" s="191">
        <f>SUM(D28:D31)</f>
        <v>2542</v>
      </c>
      <c r="E27" s="191">
        <f aca="true" t="shared" si="8" ref="E27:P27">SUM(E28:E31)</f>
        <v>0</v>
      </c>
      <c r="F27" s="191">
        <f t="shared" si="8"/>
        <v>220</v>
      </c>
      <c r="G27" s="70">
        <f t="shared" si="2"/>
        <v>2322</v>
      </c>
      <c r="H27" s="69">
        <f t="shared" si="8"/>
        <v>0</v>
      </c>
      <c r="I27" s="69">
        <f t="shared" si="8"/>
        <v>0</v>
      </c>
      <c r="J27" s="70">
        <f t="shared" si="3"/>
        <v>2322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2322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>
        <v>2518</v>
      </c>
      <c r="E30" s="188"/>
      <c r="F30" s="188">
        <v>220</v>
      </c>
      <c r="G30" s="73">
        <f t="shared" si="2"/>
        <v>2298</v>
      </c>
      <c r="H30" s="71"/>
      <c r="I30" s="71"/>
      <c r="J30" s="73">
        <f t="shared" si="3"/>
        <v>2298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2298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>
        <v>24</v>
      </c>
      <c r="E31" s="188"/>
      <c r="F31" s="188"/>
      <c r="G31" s="73">
        <f t="shared" si="2"/>
        <v>24</v>
      </c>
      <c r="H31" s="71"/>
      <c r="I31" s="71"/>
      <c r="J31" s="73">
        <f t="shared" si="3"/>
        <v>24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24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855</v>
      </c>
      <c r="C38" s="368" t="s">
        <v>602</v>
      </c>
      <c r="D38" s="193">
        <f>D27+D32+D37</f>
        <v>2542</v>
      </c>
      <c r="E38" s="193">
        <f aca="true" t="shared" si="12" ref="E38:P38">E27+E32+E37</f>
        <v>0</v>
      </c>
      <c r="F38" s="193">
        <f t="shared" si="12"/>
        <v>220</v>
      </c>
      <c r="G38" s="73">
        <f t="shared" si="2"/>
        <v>2322</v>
      </c>
      <c r="H38" s="74">
        <f t="shared" si="12"/>
        <v>0</v>
      </c>
      <c r="I38" s="74">
        <f t="shared" si="12"/>
        <v>0</v>
      </c>
      <c r="J38" s="73">
        <f t="shared" si="3"/>
        <v>2322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2322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9" t="s">
        <v>603</v>
      </c>
      <c r="B39" s="369" t="s">
        <v>604</v>
      </c>
      <c r="C39" s="368" t="s">
        <v>605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105216</v>
      </c>
      <c r="E40" s="437">
        <f>E17+E18+E19+E25+E38+E39</f>
        <v>1152</v>
      </c>
      <c r="F40" s="437">
        <f aca="true" t="shared" si="13" ref="F40:R40">F17+F18+F19+F25+F38+F39</f>
        <v>423</v>
      </c>
      <c r="G40" s="437">
        <f t="shared" si="13"/>
        <v>105945</v>
      </c>
      <c r="H40" s="437">
        <f t="shared" si="13"/>
        <v>0</v>
      </c>
      <c r="I40" s="437">
        <f t="shared" si="13"/>
        <v>0</v>
      </c>
      <c r="J40" s="437">
        <f t="shared" si="13"/>
        <v>105945</v>
      </c>
      <c r="K40" s="437">
        <f t="shared" si="13"/>
        <v>22453</v>
      </c>
      <c r="L40" s="437">
        <f t="shared" si="13"/>
        <v>1695</v>
      </c>
      <c r="M40" s="437">
        <f t="shared" si="13"/>
        <v>11</v>
      </c>
      <c r="N40" s="437">
        <f t="shared" si="13"/>
        <v>24137</v>
      </c>
      <c r="O40" s="437">
        <f t="shared" si="13"/>
        <v>0</v>
      </c>
      <c r="P40" s="437">
        <f t="shared" si="13"/>
        <v>0</v>
      </c>
      <c r="Q40" s="437">
        <f t="shared" si="13"/>
        <v>24137</v>
      </c>
      <c r="R40" s="437">
        <f t="shared" si="13"/>
        <v>81808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888</v>
      </c>
      <c r="C44" s="353"/>
      <c r="D44" s="354"/>
      <c r="E44" s="354"/>
      <c r="F44" s="354"/>
      <c r="G44" s="350"/>
      <c r="H44" s="355" t="s">
        <v>609</v>
      </c>
      <c r="I44" s="355"/>
      <c r="J44" s="355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575" t="s">
        <v>872</v>
      </c>
      <c r="J45" s="577"/>
      <c r="K45" s="348"/>
      <c r="L45" s="348"/>
      <c r="M45" s="348"/>
      <c r="N45" s="348"/>
      <c r="O45" s="348"/>
      <c r="P45" s="536" t="s">
        <v>870</v>
      </c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536" t="s">
        <v>871</v>
      </c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C94" sqref="C9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6"/>
    </row>
    <row r="2" spans="1:6" ht="12">
      <c r="A2" s="489"/>
      <c r="B2" s="490"/>
      <c r="C2" s="491"/>
      <c r="D2" s="106"/>
      <c r="E2" s="523"/>
      <c r="F2" s="98"/>
    </row>
    <row r="3" spans="1:15" ht="13.5" customHeight="1">
      <c r="A3" s="492" t="s">
        <v>384</v>
      </c>
      <c r="B3" s="621" t="str">
        <f>'справка №1-БАЛАНС'!E3</f>
        <v>"Параходство Българско речно плаване" АД</v>
      </c>
      <c r="C3" s="622"/>
      <c r="D3" s="524" t="s">
        <v>2</v>
      </c>
      <c r="E3" s="106">
        <f>'справка №1-БАЛАНС'!H3</f>
        <v>827183719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9" t="str">
        <f>'справка №1-БАЛАНС'!E5</f>
        <v>трето тримесечие 2015 г.</v>
      </c>
      <c r="C4" s="620"/>
      <c r="D4" s="525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611</v>
      </c>
      <c r="B5" s="495"/>
      <c r="C5" s="496"/>
      <c r="D5" s="106"/>
      <c r="E5" s="497" t="s">
        <v>612</v>
      </c>
    </row>
    <row r="6" spans="1:14" s="99" customFormat="1" ht="12">
      <c r="A6" s="388" t="s">
        <v>464</v>
      </c>
      <c r="B6" s="389" t="s">
        <v>8</v>
      </c>
      <c r="C6" s="390" t="s">
        <v>613</v>
      </c>
      <c r="D6" s="137" t="s">
        <v>614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615</v>
      </c>
      <c r="E7" s="123" t="s">
        <v>616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617</v>
      </c>
      <c r="B9" s="393" t="s">
        <v>618</v>
      </c>
      <c r="C9" s="107"/>
      <c r="D9" s="107"/>
      <c r="E9" s="119">
        <f>C9-D9</f>
        <v>0</v>
      </c>
      <c r="F9" s="105"/>
    </row>
    <row r="10" spans="1:6" ht="12">
      <c r="A10" s="392" t="s">
        <v>619</v>
      </c>
      <c r="B10" s="394"/>
      <c r="C10" s="103"/>
      <c r="D10" s="103"/>
      <c r="E10" s="119"/>
      <c r="F10" s="105"/>
    </row>
    <row r="11" spans="1:15" ht="12">
      <c r="A11" s="395" t="s">
        <v>620</v>
      </c>
      <c r="B11" s="396" t="s">
        <v>621</v>
      </c>
      <c r="C11" s="118">
        <f>SUM(C12:C14)</f>
        <v>2730</v>
      </c>
      <c r="D11" s="118">
        <f>SUM(D12:D14)</f>
        <v>0</v>
      </c>
      <c r="E11" s="119">
        <f>SUM(E12:E14)</f>
        <v>2730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622</v>
      </c>
      <c r="B12" s="396" t="s">
        <v>623</v>
      </c>
      <c r="C12" s="107">
        <v>2730</v>
      </c>
      <c r="D12" s="107"/>
      <c r="E12" s="119">
        <f aca="true" t="shared" si="0" ref="E12:E42">C12-D12</f>
        <v>2730</v>
      </c>
      <c r="F12" s="105"/>
    </row>
    <row r="13" spans="1:6" ht="12">
      <c r="A13" s="395" t="s">
        <v>624</v>
      </c>
      <c r="B13" s="396" t="s">
        <v>625</v>
      </c>
      <c r="C13" s="107"/>
      <c r="D13" s="107"/>
      <c r="E13" s="119">
        <f t="shared" si="0"/>
        <v>0</v>
      </c>
      <c r="F13" s="105"/>
    </row>
    <row r="14" spans="1:6" ht="12">
      <c r="A14" s="395" t="s">
        <v>626</v>
      </c>
      <c r="B14" s="396" t="s">
        <v>627</v>
      </c>
      <c r="C14" s="107"/>
      <c r="D14" s="107"/>
      <c r="E14" s="119">
        <f t="shared" si="0"/>
        <v>0</v>
      </c>
      <c r="F14" s="105"/>
    </row>
    <row r="15" spans="1:6" ht="12">
      <c r="A15" s="395" t="s">
        <v>628</v>
      </c>
      <c r="B15" s="396" t="s">
        <v>629</v>
      </c>
      <c r="C15" s="107"/>
      <c r="D15" s="107"/>
      <c r="E15" s="119">
        <f t="shared" si="0"/>
        <v>0</v>
      </c>
      <c r="F15" s="105"/>
    </row>
    <row r="16" spans="1:15" ht="12">
      <c r="A16" s="395" t="s">
        <v>630</v>
      </c>
      <c r="B16" s="396" t="s">
        <v>631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632</v>
      </c>
      <c r="B17" s="396" t="s">
        <v>633</v>
      </c>
      <c r="C17" s="107"/>
      <c r="D17" s="107"/>
      <c r="E17" s="119">
        <f t="shared" si="0"/>
        <v>0</v>
      </c>
      <c r="F17" s="105"/>
    </row>
    <row r="18" spans="1:6" ht="12">
      <c r="A18" s="395" t="s">
        <v>626</v>
      </c>
      <c r="B18" s="396" t="s">
        <v>634</v>
      </c>
      <c r="C18" s="107"/>
      <c r="D18" s="107"/>
      <c r="E18" s="119">
        <f t="shared" si="0"/>
        <v>0</v>
      </c>
      <c r="F18" s="105"/>
    </row>
    <row r="19" spans="1:15" ht="12">
      <c r="A19" s="397" t="s">
        <v>635</v>
      </c>
      <c r="B19" s="393" t="s">
        <v>636</v>
      </c>
      <c r="C19" s="103">
        <f>C11+C15+C16</f>
        <v>2730</v>
      </c>
      <c r="D19" s="103">
        <f>D11+D15+D16</f>
        <v>0</v>
      </c>
      <c r="E19" s="117">
        <f>E11+E15+E16</f>
        <v>2730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637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638</v>
      </c>
      <c r="B21" s="393" t="s">
        <v>639</v>
      </c>
      <c r="C21" s="107">
        <v>250</v>
      </c>
      <c r="D21" s="107"/>
      <c r="E21" s="119">
        <f t="shared" si="0"/>
        <v>250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640</v>
      </c>
      <c r="B23" s="398"/>
      <c r="C23" s="118"/>
      <c r="D23" s="103"/>
      <c r="E23" s="119"/>
      <c r="F23" s="105"/>
    </row>
    <row r="24" spans="1:15" ht="12">
      <c r="A24" s="395" t="s">
        <v>641</v>
      </c>
      <c r="B24" s="396" t="s">
        <v>642</v>
      </c>
      <c r="C24" s="118">
        <f>SUM(C25:C27)</f>
        <v>3917</v>
      </c>
      <c r="D24" s="118">
        <f>SUM(D25:D27)</f>
        <v>3917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643</v>
      </c>
      <c r="B25" s="396" t="s">
        <v>644</v>
      </c>
      <c r="C25" s="107">
        <v>2594</v>
      </c>
      <c r="D25" s="107">
        <v>2594</v>
      </c>
      <c r="E25" s="119">
        <f t="shared" si="0"/>
        <v>0</v>
      </c>
      <c r="F25" s="105"/>
    </row>
    <row r="26" spans="1:6" ht="12">
      <c r="A26" s="395" t="s">
        <v>645</v>
      </c>
      <c r="B26" s="396" t="s">
        <v>646</v>
      </c>
      <c r="C26" s="107"/>
      <c r="D26" s="107"/>
      <c r="E26" s="119">
        <f t="shared" si="0"/>
        <v>0</v>
      </c>
      <c r="F26" s="105"/>
    </row>
    <row r="27" spans="1:6" ht="12">
      <c r="A27" s="395" t="s">
        <v>647</v>
      </c>
      <c r="B27" s="396" t="s">
        <v>648</v>
      </c>
      <c r="C27" s="107">
        <v>1323</v>
      </c>
      <c r="D27" s="107">
        <v>1323</v>
      </c>
      <c r="E27" s="119">
        <f t="shared" si="0"/>
        <v>0</v>
      </c>
      <c r="F27" s="105"/>
    </row>
    <row r="28" spans="1:6" ht="12">
      <c r="A28" s="395" t="s">
        <v>649</v>
      </c>
      <c r="B28" s="396" t="s">
        <v>650</v>
      </c>
      <c r="C28" s="107">
        <v>1910</v>
      </c>
      <c r="D28" s="107">
        <v>1910</v>
      </c>
      <c r="E28" s="119">
        <f t="shared" si="0"/>
        <v>0</v>
      </c>
      <c r="F28" s="105"/>
    </row>
    <row r="29" spans="1:6" ht="12">
      <c r="A29" s="395" t="s">
        <v>651</v>
      </c>
      <c r="B29" s="396" t="s">
        <v>652</v>
      </c>
      <c r="C29" s="107">
        <v>53</v>
      </c>
      <c r="D29" s="107">
        <v>53</v>
      </c>
      <c r="E29" s="119">
        <f t="shared" si="0"/>
        <v>0</v>
      </c>
      <c r="F29" s="105"/>
    </row>
    <row r="30" spans="1:6" ht="12">
      <c r="A30" s="395" t="s">
        <v>653</v>
      </c>
      <c r="B30" s="396" t="s">
        <v>654</v>
      </c>
      <c r="C30" s="107"/>
      <c r="D30" s="107"/>
      <c r="E30" s="119">
        <f t="shared" si="0"/>
        <v>0</v>
      </c>
      <c r="F30" s="105"/>
    </row>
    <row r="31" spans="1:6" ht="12">
      <c r="A31" s="395" t="s">
        <v>655</v>
      </c>
      <c r="B31" s="396" t="s">
        <v>656</v>
      </c>
      <c r="C31" s="107">
        <v>450</v>
      </c>
      <c r="D31" s="107">
        <v>450</v>
      </c>
      <c r="E31" s="119">
        <f t="shared" si="0"/>
        <v>0</v>
      </c>
      <c r="F31" s="105"/>
    </row>
    <row r="32" spans="1:6" ht="12">
      <c r="A32" s="395" t="s">
        <v>657</v>
      </c>
      <c r="B32" s="396" t="s">
        <v>658</v>
      </c>
      <c r="C32" s="107"/>
      <c r="D32" s="107"/>
      <c r="E32" s="119">
        <f t="shared" si="0"/>
        <v>0</v>
      </c>
      <c r="F32" s="105"/>
    </row>
    <row r="33" spans="1:15" ht="12">
      <c r="A33" s="395" t="s">
        <v>659</v>
      </c>
      <c r="B33" s="396" t="s">
        <v>660</v>
      </c>
      <c r="C33" s="104">
        <f>SUM(C34:C37)</f>
        <v>279</v>
      </c>
      <c r="D33" s="104">
        <f>SUM(D34:D37)</f>
        <v>279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661</v>
      </c>
      <c r="B34" s="396" t="s">
        <v>662</v>
      </c>
      <c r="C34" s="107">
        <v>72</v>
      </c>
      <c r="D34" s="107">
        <v>72</v>
      </c>
      <c r="E34" s="119">
        <f t="shared" si="0"/>
        <v>0</v>
      </c>
      <c r="F34" s="105"/>
    </row>
    <row r="35" spans="1:6" ht="12">
      <c r="A35" s="395" t="s">
        <v>663</v>
      </c>
      <c r="B35" s="396" t="s">
        <v>664</v>
      </c>
      <c r="C35" s="107">
        <v>207</v>
      </c>
      <c r="D35" s="107">
        <v>207</v>
      </c>
      <c r="E35" s="119">
        <f t="shared" si="0"/>
        <v>0</v>
      </c>
      <c r="F35" s="105"/>
    </row>
    <row r="36" spans="1:6" ht="12">
      <c r="A36" s="395" t="s">
        <v>665</v>
      </c>
      <c r="B36" s="396" t="s">
        <v>666</v>
      </c>
      <c r="C36" s="107"/>
      <c r="D36" s="107"/>
      <c r="E36" s="119">
        <f t="shared" si="0"/>
        <v>0</v>
      </c>
      <c r="F36" s="105"/>
    </row>
    <row r="37" spans="1:6" ht="12">
      <c r="A37" s="395" t="s">
        <v>667</v>
      </c>
      <c r="B37" s="396" t="s">
        <v>668</v>
      </c>
      <c r="C37" s="107"/>
      <c r="D37" s="107"/>
      <c r="E37" s="119">
        <f t="shared" si="0"/>
        <v>0</v>
      </c>
      <c r="F37" s="105"/>
    </row>
    <row r="38" spans="1:15" ht="12">
      <c r="A38" s="395" t="s">
        <v>669</v>
      </c>
      <c r="B38" s="396" t="s">
        <v>670</v>
      </c>
      <c r="C38" s="118">
        <f>SUM(C39:C42)</f>
        <v>389</v>
      </c>
      <c r="D38" s="104">
        <f>SUM(D39:D42)</f>
        <v>389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671</v>
      </c>
      <c r="B39" s="396" t="s">
        <v>672</v>
      </c>
      <c r="C39" s="107"/>
      <c r="D39" s="107"/>
      <c r="E39" s="119">
        <f t="shared" si="0"/>
        <v>0</v>
      </c>
      <c r="F39" s="105"/>
    </row>
    <row r="40" spans="1:6" ht="12">
      <c r="A40" s="395" t="s">
        <v>673</v>
      </c>
      <c r="B40" s="396" t="s">
        <v>674</v>
      </c>
      <c r="C40" s="107"/>
      <c r="D40" s="107"/>
      <c r="E40" s="119">
        <f t="shared" si="0"/>
        <v>0</v>
      </c>
      <c r="F40" s="105"/>
    </row>
    <row r="41" spans="1:6" ht="12">
      <c r="A41" s="395" t="s">
        <v>675</v>
      </c>
      <c r="B41" s="396" t="s">
        <v>676</v>
      </c>
      <c r="C41" s="107"/>
      <c r="D41" s="107"/>
      <c r="E41" s="119">
        <f t="shared" si="0"/>
        <v>0</v>
      </c>
      <c r="F41" s="105"/>
    </row>
    <row r="42" spans="1:6" ht="12">
      <c r="A42" s="395" t="s">
        <v>677</v>
      </c>
      <c r="B42" s="396" t="s">
        <v>678</v>
      </c>
      <c r="C42" s="107">
        <v>389</v>
      </c>
      <c r="D42" s="107">
        <v>389</v>
      </c>
      <c r="E42" s="119">
        <f t="shared" si="0"/>
        <v>0</v>
      </c>
      <c r="F42" s="105"/>
    </row>
    <row r="43" spans="1:15" ht="12">
      <c r="A43" s="397" t="s">
        <v>679</v>
      </c>
      <c r="B43" s="393" t="s">
        <v>680</v>
      </c>
      <c r="C43" s="103">
        <f>C24+C28+C29+C31+C30+C32+C33+C38</f>
        <v>6998</v>
      </c>
      <c r="D43" s="103">
        <f>D24+D28+D29+D31+D30+D32+D33+D38</f>
        <v>6998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681</v>
      </c>
      <c r="B44" s="394" t="s">
        <v>682</v>
      </c>
      <c r="C44" s="102">
        <f>C43+C21+C19+C9</f>
        <v>9978</v>
      </c>
      <c r="D44" s="102">
        <f>D43+D21+D19+D9</f>
        <v>6998</v>
      </c>
      <c r="E44" s="117">
        <f>E43+E21+E19+E9</f>
        <v>2980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683</v>
      </c>
      <c r="B47" s="400"/>
      <c r="C47" s="402"/>
      <c r="D47" s="402"/>
      <c r="E47" s="402"/>
      <c r="F47" s="121" t="s">
        <v>276</v>
      </c>
    </row>
    <row r="48" spans="1:6" s="99" customFormat="1" ht="24">
      <c r="A48" s="388" t="s">
        <v>464</v>
      </c>
      <c r="B48" s="389" t="s">
        <v>8</v>
      </c>
      <c r="C48" s="403" t="s">
        <v>684</v>
      </c>
      <c r="D48" s="137" t="s">
        <v>685</v>
      </c>
      <c r="E48" s="137"/>
      <c r="F48" s="137" t="s">
        <v>686</v>
      </c>
    </row>
    <row r="49" spans="1:6" s="99" customFormat="1" ht="12">
      <c r="A49" s="388"/>
      <c r="B49" s="391"/>
      <c r="C49" s="403"/>
      <c r="D49" s="392" t="s">
        <v>615</v>
      </c>
      <c r="E49" s="392" t="s">
        <v>616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687</v>
      </c>
      <c r="B51" s="398"/>
      <c r="C51" s="102"/>
      <c r="D51" s="102"/>
      <c r="E51" s="102"/>
      <c r="F51" s="404"/>
    </row>
    <row r="52" spans="1:16" ht="24">
      <c r="A52" s="395" t="s">
        <v>688</v>
      </c>
      <c r="B52" s="396" t="s">
        <v>689</v>
      </c>
      <c r="C52" s="102">
        <f>SUM(C53:C55)</f>
        <v>2714</v>
      </c>
      <c r="D52" s="102">
        <f>SUM(D53:D55)</f>
        <v>0</v>
      </c>
      <c r="E52" s="118">
        <f>C52-D52</f>
        <v>2714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690</v>
      </c>
      <c r="B53" s="396" t="s">
        <v>691</v>
      </c>
      <c r="C53" s="107">
        <v>70</v>
      </c>
      <c r="D53" s="107"/>
      <c r="E53" s="118">
        <f>C53-D53</f>
        <v>70</v>
      </c>
      <c r="F53" s="107"/>
    </row>
    <row r="54" spans="1:6" ht="12">
      <c r="A54" s="395" t="s">
        <v>692</v>
      </c>
      <c r="B54" s="396" t="s">
        <v>693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677</v>
      </c>
      <c r="B55" s="396" t="s">
        <v>694</v>
      </c>
      <c r="C55" s="107">
        <v>2644</v>
      </c>
      <c r="D55" s="107"/>
      <c r="E55" s="118">
        <f t="shared" si="1"/>
        <v>2644</v>
      </c>
      <c r="F55" s="107"/>
    </row>
    <row r="56" spans="1:16" ht="24">
      <c r="A56" s="395" t="s">
        <v>695</v>
      </c>
      <c r="B56" s="396" t="s">
        <v>696</v>
      </c>
      <c r="C56" s="102">
        <f>C57+C59</f>
        <v>1923</v>
      </c>
      <c r="D56" s="102">
        <f>D57+D59</f>
        <v>0</v>
      </c>
      <c r="E56" s="118">
        <f t="shared" si="1"/>
        <v>1923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697</v>
      </c>
      <c r="B57" s="396" t="s">
        <v>698</v>
      </c>
      <c r="C57" s="107">
        <v>1923</v>
      </c>
      <c r="D57" s="107"/>
      <c r="E57" s="118">
        <f t="shared" si="1"/>
        <v>1923</v>
      </c>
      <c r="F57" s="107"/>
    </row>
    <row r="58" spans="1:6" ht="12">
      <c r="A58" s="405" t="s">
        <v>699</v>
      </c>
      <c r="B58" s="396" t="s">
        <v>700</v>
      </c>
      <c r="C58" s="108"/>
      <c r="D58" s="108"/>
      <c r="E58" s="118">
        <f t="shared" si="1"/>
        <v>0</v>
      </c>
      <c r="F58" s="108"/>
    </row>
    <row r="59" spans="1:6" ht="12">
      <c r="A59" s="405" t="s">
        <v>701</v>
      </c>
      <c r="B59" s="396" t="s">
        <v>702</v>
      </c>
      <c r="C59" s="107"/>
      <c r="D59" s="107"/>
      <c r="E59" s="118">
        <f t="shared" si="1"/>
        <v>0</v>
      </c>
      <c r="F59" s="107"/>
    </row>
    <row r="60" spans="1:6" ht="12">
      <c r="A60" s="405" t="s">
        <v>699</v>
      </c>
      <c r="B60" s="396" t="s">
        <v>703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704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705</v>
      </c>
      <c r="C62" s="107"/>
      <c r="D62" s="107"/>
      <c r="E62" s="118">
        <f t="shared" si="1"/>
        <v>0</v>
      </c>
      <c r="F62" s="109"/>
    </row>
    <row r="63" spans="1:6" ht="12">
      <c r="A63" s="395" t="s">
        <v>706</v>
      </c>
      <c r="B63" s="396" t="s">
        <v>707</v>
      </c>
      <c r="C63" s="107"/>
      <c r="D63" s="107"/>
      <c r="E63" s="118">
        <f t="shared" si="1"/>
        <v>0</v>
      </c>
      <c r="F63" s="109"/>
    </row>
    <row r="64" spans="1:6" ht="12">
      <c r="A64" s="395" t="s">
        <v>708</v>
      </c>
      <c r="B64" s="396" t="s">
        <v>709</v>
      </c>
      <c r="C64" s="107">
        <v>394</v>
      </c>
      <c r="D64" s="107"/>
      <c r="E64" s="118">
        <f t="shared" si="1"/>
        <v>394</v>
      </c>
      <c r="F64" s="109"/>
    </row>
    <row r="65" spans="1:6" ht="12">
      <c r="A65" s="395" t="s">
        <v>710</v>
      </c>
      <c r="B65" s="396" t="s">
        <v>711</v>
      </c>
      <c r="C65" s="108"/>
      <c r="D65" s="108"/>
      <c r="E65" s="118">
        <f t="shared" si="1"/>
        <v>0</v>
      </c>
      <c r="F65" s="110"/>
    </row>
    <row r="66" spans="1:16" ht="12">
      <c r="A66" s="397" t="s">
        <v>712</v>
      </c>
      <c r="B66" s="393" t="s">
        <v>713</v>
      </c>
      <c r="C66" s="102">
        <f>C52+C56+C61+C62+C63+C64</f>
        <v>5031</v>
      </c>
      <c r="D66" s="102">
        <f>D52+D56+D61+D62+D63+D64</f>
        <v>0</v>
      </c>
      <c r="E66" s="118">
        <f t="shared" si="1"/>
        <v>5031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714</v>
      </c>
      <c r="B67" s="394"/>
      <c r="C67" s="103"/>
      <c r="D67" s="103"/>
      <c r="E67" s="118"/>
      <c r="F67" s="111"/>
    </row>
    <row r="68" spans="1:6" ht="12">
      <c r="A68" s="395" t="s">
        <v>715</v>
      </c>
      <c r="B68" s="406" t="s">
        <v>716</v>
      </c>
      <c r="C68" s="107">
        <v>1560</v>
      </c>
      <c r="D68" s="107"/>
      <c r="E68" s="118">
        <f t="shared" si="1"/>
        <v>1560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717</v>
      </c>
      <c r="B70" s="398"/>
      <c r="C70" s="103"/>
      <c r="D70" s="103"/>
      <c r="E70" s="118"/>
      <c r="F70" s="111"/>
    </row>
    <row r="71" spans="1:16" ht="24">
      <c r="A71" s="395" t="s">
        <v>688</v>
      </c>
      <c r="B71" s="396" t="s">
        <v>718</v>
      </c>
      <c r="C71" s="104">
        <f>SUM(C72:C74)</f>
        <v>1929</v>
      </c>
      <c r="D71" s="104">
        <f>SUM(D72:D74)</f>
        <v>1929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719</v>
      </c>
      <c r="B72" s="396" t="s">
        <v>720</v>
      </c>
      <c r="C72" s="107">
        <v>821</v>
      </c>
      <c r="D72" s="107">
        <v>821</v>
      </c>
      <c r="E72" s="118">
        <f t="shared" si="1"/>
        <v>0</v>
      </c>
      <c r="F72" s="109"/>
    </row>
    <row r="73" spans="1:6" ht="12">
      <c r="A73" s="395" t="s">
        <v>721</v>
      </c>
      <c r="B73" s="396" t="s">
        <v>722</v>
      </c>
      <c r="C73" s="107"/>
      <c r="D73" s="107"/>
      <c r="E73" s="118">
        <f t="shared" si="1"/>
        <v>0</v>
      </c>
      <c r="F73" s="109"/>
    </row>
    <row r="74" spans="1:6" ht="12">
      <c r="A74" s="407" t="s">
        <v>723</v>
      </c>
      <c r="B74" s="396" t="s">
        <v>724</v>
      </c>
      <c r="C74" s="107">
        <v>1108</v>
      </c>
      <c r="D74" s="107">
        <v>1108</v>
      </c>
      <c r="E74" s="118">
        <f t="shared" si="1"/>
        <v>0</v>
      </c>
      <c r="F74" s="109"/>
    </row>
    <row r="75" spans="1:16" ht="24">
      <c r="A75" s="395" t="s">
        <v>695</v>
      </c>
      <c r="B75" s="396" t="s">
        <v>725</v>
      </c>
      <c r="C75" s="102">
        <f>C76+C78</f>
        <v>96</v>
      </c>
      <c r="D75" s="102">
        <f>D76+D78</f>
        <v>96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726</v>
      </c>
      <c r="B76" s="396" t="s">
        <v>727</v>
      </c>
      <c r="C76" s="107">
        <v>96</v>
      </c>
      <c r="D76" s="107">
        <v>96</v>
      </c>
      <c r="E76" s="118">
        <f t="shared" si="1"/>
        <v>0</v>
      </c>
      <c r="F76" s="107"/>
    </row>
    <row r="77" spans="1:6" ht="12">
      <c r="A77" s="395" t="s">
        <v>728</v>
      </c>
      <c r="B77" s="396" t="s">
        <v>729</v>
      </c>
      <c r="C77" s="108"/>
      <c r="D77" s="108"/>
      <c r="E77" s="118">
        <f t="shared" si="1"/>
        <v>0</v>
      </c>
      <c r="F77" s="108"/>
    </row>
    <row r="78" spans="1:6" ht="12">
      <c r="A78" s="395" t="s">
        <v>730</v>
      </c>
      <c r="B78" s="396" t="s">
        <v>731</v>
      </c>
      <c r="C78" s="107"/>
      <c r="D78" s="107"/>
      <c r="E78" s="118">
        <f t="shared" si="1"/>
        <v>0</v>
      </c>
      <c r="F78" s="107"/>
    </row>
    <row r="79" spans="1:6" ht="12">
      <c r="A79" s="395" t="s">
        <v>699</v>
      </c>
      <c r="B79" s="396" t="s">
        <v>732</v>
      </c>
      <c r="C79" s="108"/>
      <c r="D79" s="108"/>
      <c r="E79" s="118">
        <f t="shared" si="1"/>
        <v>0</v>
      </c>
      <c r="F79" s="108"/>
    </row>
    <row r="80" spans="1:16" ht="12">
      <c r="A80" s="395" t="s">
        <v>733</v>
      </c>
      <c r="B80" s="396" t="s">
        <v>734</v>
      </c>
      <c r="C80" s="102">
        <f>SUM(C81:C84)</f>
        <v>104</v>
      </c>
      <c r="D80" s="102">
        <f>SUM(D81:D84)</f>
        <v>104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735</v>
      </c>
      <c r="B81" s="396" t="s">
        <v>736</v>
      </c>
      <c r="C81" s="107"/>
      <c r="D81" s="107"/>
      <c r="E81" s="118">
        <f t="shared" si="1"/>
        <v>0</v>
      </c>
      <c r="F81" s="107"/>
    </row>
    <row r="82" spans="1:6" ht="12">
      <c r="A82" s="395" t="s">
        <v>737</v>
      </c>
      <c r="B82" s="396" t="s">
        <v>738</v>
      </c>
      <c r="C82" s="107"/>
      <c r="D82" s="107"/>
      <c r="E82" s="118">
        <f t="shared" si="1"/>
        <v>0</v>
      </c>
      <c r="F82" s="107"/>
    </row>
    <row r="83" spans="1:6" ht="24">
      <c r="A83" s="395" t="s">
        <v>739</v>
      </c>
      <c r="B83" s="396" t="s">
        <v>740</v>
      </c>
      <c r="C83" s="107"/>
      <c r="D83" s="107"/>
      <c r="E83" s="118">
        <f t="shared" si="1"/>
        <v>0</v>
      </c>
      <c r="F83" s="107"/>
    </row>
    <row r="84" spans="1:6" ht="12">
      <c r="A84" s="395" t="s">
        <v>741</v>
      </c>
      <c r="B84" s="396" t="s">
        <v>742</v>
      </c>
      <c r="C84" s="107">
        <v>104</v>
      </c>
      <c r="D84" s="107">
        <v>104</v>
      </c>
      <c r="E84" s="118">
        <f t="shared" si="1"/>
        <v>0</v>
      </c>
      <c r="F84" s="107"/>
    </row>
    <row r="85" spans="1:16" ht="12">
      <c r="A85" s="395" t="s">
        <v>743</v>
      </c>
      <c r="B85" s="396" t="s">
        <v>744</v>
      </c>
      <c r="C85" s="103">
        <f>SUM(C86:C90)+C94</f>
        <v>6841</v>
      </c>
      <c r="D85" s="103">
        <f>SUM(D86:D90)+D94</f>
        <v>6841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745</v>
      </c>
      <c r="B86" s="396" t="s">
        <v>746</v>
      </c>
      <c r="C86" s="107"/>
      <c r="D86" s="107"/>
      <c r="E86" s="118">
        <f t="shared" si="1"/>
        <v>0</v>
      </c>
      <c r="F86" s="107"/>
    </row>
    <row r="87" spans="1:6" ht="12">
      <c r="A87" s="395" t="s">
        <v>747</v>
      </c>
      <c r="B87" s="396" t="s">
        <v>748</v>
      </c>
      <c r="C87" s="107">
        <v>3762</v>
      </c>
      <c r="D87" s="107">
        <v>3762</v>
      </c>
      <c r="E87" s="118">
        <f t="shared" si="1"/>
        <v>0</v>
      </c>
      <c r="F87" s="107"/>
    </row>
    <row r="88" spans="1:6" ht="12">
      <c r="A88" s="395" t="s">
        <v>749</v>
      </c>
      <c r="B88" s="396" t="s">
        <v>750</v>
      </c>
      <c r="C88" s="107">
        <v>55</v>
      </c>
      <c r="D88" s="107">
        <v>55</v>
      </c>
      <c r="E88" s="118">
        <f t="shared" si="1"/>
        <v>0</v>
      </c>
      <c r="F88" s="107"/>
    </row>
    <row r="89" spans="1:6" ht="12">
      <c r="A89" s="395" t="s">
        <v>751</v>
      </c>
      <c r="B89" s="396" t="s">
        <v>752</v>
      </c>
      <c r="C89" s="107">
        <v>2207</v>
      </c>
      <c r="D89" s="107">
        <v>2207</v>
      </c>
      <c r="E89" s="118">
        <f t="shared" si="1"/>
        <v>0</v>
      </c>
      <c r="F89" s="107"/>
    </row>
    <row r="90" spans="1:16" ht="12">
      <c r="A90" s="395" t="s">
        <v>753</v>
      </c>
      <c r="B90" s="396" t="s">
        <v>754</v>
      </c>
      <c r="C90" s="102">
        <f>SUM(C91:C93)</f>
        <v>294</v>
      </c>
      <c r="D90" s="102">
        <f>SUM(D91:D93)</f>
        <v>294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755</v>
      </c>
      <c r="B91" s="396" t="s">
        <v>756</v>
      </c>
      <c r="C91" s="107">
        <v>129</v>
      </c>
      <c r="D91" s="107">
        <v>129</v>
      </c>
      <c r="E91" s="118">
        <f t="shared" si="1"/>
        <v>0</v>
      </c>
      <c r="F91" s="107"/>
    </row>
    <row r="92" spans="1:6" ht="12">
      <c r="A92" s="395" t="s">
        <v>663</v>
      </c>
      <c r="B92" s="396" t="s">
        <v>757</v>
      </c>
      <c r="C92" s="107">
        <v>41</v>
      </c>
      <c r="D92" s="107">
        <v>39</v>
      </c>
      <c r="E92" s="118">
        <f t="shared" si="1"/>
        <v>2</v>
      </c>
      <c r="F92" s="107"/>
    </row>
    <row r="93" spans="1:6" ht="12">
      <c r="A93" s="395" t="s">
        <v>667</v>
      </c>
      <c r="B93" s="396" t="s">
        <v>758</v>
      </c>
      <c r="C93" s="107">
        <v>124</v>
      </c>
      <c r="D93" s="107">
        <v>126</v>
      </c>
      <c r="E93" s="118">
        <f t="shared" si="1"/>
        <v>-2</v>
      </c>
      <c r="F93" s="107"/>
    </row>
    <row r="94" spans="1:6" ht="12">
      <c r="A94" s="395" t="s">
        <v>759</v>
      </c>
      <c r="B94" s="396" t="s">
        <v>760</v>
      </c>
      <c r="C94" s="107">
        <v>523</v>
      </c>
      <c r="D94" s="107">
        <v>523</v>
      </c>
      <c r="E94" s="118">
        <f t="shared" si="1"/>
        <v>0</v>
      </c>
      <c r="F94" s="107"/>
    </row>
    <row r="95" spans="1:6" ht="12">
      <c r="A95" s="395" t="s">
        <v>761</v>
      </c>
      <c r="B95" s="396" t="s">
        <v>762</v>
      </c>
      <c r="C95" s="107">
        <v>126</v>
      </c>
      <c r="D95" s="107">
        <v>126</v>
      </c>
      <c r="E95" s="118">
        <f t="shared" si="1"/>
        <v>0</v>
      </c>
      <c r="F95" s="109"/>
    </row>
    <row r="96" spans="1:16" ht="12">
      <c r="A96" s="397" t="s">
        <v>763</v>
      </c>
      <c r="B96" s="406" t="s">
        <v>764</v>
      </c>
      <c r="C96" s="103">
        <f>C85+C80+C75+C71+C95</f>
        <v>9096</v>
      </c>
      <c r="D96" s="103">
        <f>D85+D80+D75+D71+D95</f>
        <v>9096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765</v>
      </c>
      <c r="B97" s="394" t="s">
        <v>766</v>
      </c>
      <c r="C97" s="103">
        <f>C96+C68+C66</f>
        <v>15687</v>
      </c>
      <c r="D97" s="103">
        <f>D96+D68+D66</f>
        <v>9096</v>
      </c>
      <c r="E97" s="103">
        <f>E96+E68+E66</f>
        <v>6591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767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464</v>
      </c>
      <c r="B100" s="394" t="s">
        <v>465</v>
      </c>
      <c r="C100" s="114" t="s">
        <v>768</v>
      </c>
      <c r="D100" s="114" t="s">
        <v>769</v>
      </c>
      <c r="E100" s="114" t="s">
        <v>770</v>
      </c>
      <c r="F100" s="114" t="s">
        <v>771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772</v>
      </c>
      <c r="B102" s="396" t="s">
        <v>773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774</v>
      </c>
      <c r="B103" s="396" t="s">
        <v>775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776</v>
      </c>
      <c r="B104" s="396" t="s">
        <v>777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778</v>
      </c>
      <c r="B105" s="394" t="s">
        <v>779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780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6" t="s">
        <v>884</v>
      </c>
      <c r="B109" s="616"/>
      <c r="C109" s="616" t="s">
        <v>382</v>
      </c>
      <c r="D109" s="616"/>
      <c r="E109" s="616"/>
      <c r="F109" s="616"/>
    </row>
    <row r="110" spans="1:6" ht="12">
      <c r="A110" s="384"/>
      <c r="B110" s="385"/>
      <c r="C110" s="575" t="s">
        <v>873</v>
      </c>
      <c r="D110" s="577"/>
      <c r="E110" s="384"/>
      <c r="F110" s="386"/>
    </row>
    <row r="111" spans="1:6" ht="12">
      <c r="A111" s="384"/>
      <c r="B111" s="385"/>
      <c r="C111" s="615" t="s">
        <v>782</v>
      </c>
      <c r="D111" s="615"/>
      <c r="E111" s="615"/>
      <c r="F111" s="615"/>
    </row>
    <row r="112" spans="1:6" ht="12">
      <c r="A112" s="348"/>
      <c r="B112" s="387"/>
      <c r="C112" s="536" t="s">
        <v>874</v>
      </c>
      <c r="D112" s="348"/>
      <c r="E112" s="348"/>
      <c r="F112" s="348"/>
    </row>
    <row r="113" spans="1:6" ht="12">
      <c r="A113" s="348"/>
      <c r="B113" s="387"/>
      <c r="C113" s="536" t="s">
        <v>875</v>
      </c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783</v>
      </c>
      <c r="F2" s="417"/>
      <c r="G2" s="417"/>
      <c r="H2" s="415"/>
      <c r="I2" s="415"/>
    </row>
    <row r="3" spans="1:9" ht="12">
      <c r="A3" s="415"/>
      <c r="B3" s="416"/>
      <c r="C3" s="418" t="s">
        <v>784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3" t="str">
        <f>'справка №1-БАЛАНС'!E3</f>
        <v>"Параходство Българско речно плаване" АД</v>
      </c>
      <c r="C4" s="623"/>
      <c r="D4" s="623"/>
      <c r="E4" s="623"/>
      <c r="F4" s="623"/>
      <c r="G4" s="629" t="s">
        <v>2</v>
      </c>
      <c r="H4" s="629"/>
      <c r="I4" s="499">
        <f>'справка №1-БАЛАНС'!H3</f>
        <v>827183719</v>
      </c>
    </row>
    <row r="5" spans="1:9" ht="15">
      <c r="A5" s="500" t="s">
        <v>5</v>
      </c>
      <c r="B5" s="624" t="str">
        <f>'справка №1-БАЛАНС'!E5</f>
        <v>трето тримесечие 2015 г.</v>
      </c>
      <c r="C5" s="624"/>
      <c r="D5" s="624"/>
      <c r="E5" s="624"/>
      <c r="F5" s="624"/>
      <c r="G5" s="627" t="s">
        <v>4</v>
      </c>
      <c r="H5" s="628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8" customFormat="1" ht="12">
      <c r="A7" s="139" t="s">
        <v>464</v>
      </c>
      <c r="B7" s="78"/>
      <c r="C7" s="139" t="s">
        <v>786</v>
      </c>
      <c r="D7" s="140"/>
      <c r="E7" s="141"/>
      <c r="F7" s="142" t="s">
        <v>787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788</v>
      </c>
      <c r="D8" s="81" t="s">
        <v>789</v>
      </c>
      <c r="E8" s="81" t="s">
        <v>790</v>
      </c>
      <c r="F8" s="141" t="s">
        <v>791</v>
      </c>
      <c r="G8" s="143" t="s">
        <v>792</v>
      </c>
      <c r="H8" s="143"/>
      <c r="I8" s="143" t="s">
        <v>793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794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795</v>
      </c>
      <c r="B12" s="89" t="s">
        <v>796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19" customFormat="1" ht="12">
      <c r="A13" s="75" t="s">
        <v>797</v>
      </c>
      <c r="B13" s="89" t="s">
        <v>798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9" customFormat="1" ht="12">
      <c r="A14" s="75" t="s">
        <v>596</v>
      </c>
      <c r="B14" s="89" t="s">
        <v>799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9" customFormat="1" ht="12">
      <c r="A15" s="75" t="s">
        <v>800</v>
      </c>
      <c r="B15" s="89" t="s">
        <v>801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9" customFormat="1" ht="12">
      <c r="A16" s="75" t="s">
        <v>78</v>
      </c>
      <c r="B16" s="89" t="s">
        <v>802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9" customFormat="1" ht="12">
      <c r="A17" s="90" t="s">
        <v>565</v>
      </c>
      <c r="B17" s="91" t="s">
        <v>803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9" customFormat="1" ht="12">
      <c r="A18" s="87" t="s">
        <v>804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5" t="s">
        <v>795</v>
      </c>
      <c r="B19" s="89" t="s">
        <v>805</v>
      </c>
      <c r="C19" s="97">
        <v>167</v>
      </c>
      <c r="D19" s="97"/>
      <c r="E19" s="97"/>
      <c r="F19" s="97">
        <v>6</v>
      </c>
      <c r="G19" s="97"/>
      <c r="H19" s="97">
        <v>1</v>
      </c>
      <c r="I19" s="433">
        <f t="shared" si="0"/>
        <v>5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806</v>
      </c>
      <c r="B20" s="89" t="s">
        <v>807</v>
      </c>
      <c r="C20" s="97"/>
      <c r="D20" s="97"/>
      <c r="E20" s="97"/>
      <c r="F20" s="97"/>
      <c r="G20" s="97"/>
      <c r="H20" s="97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808</v>
      </c>
      <c r="B21" s="89" t="s">
        <v>809</v>
      </c>
      <c r="C21" s="97"/>
      <c r="D21" s="97"/>
      <c r="E21" s="97"/>
      <c r="F21" s="97"/>
      <c r="G21" s="97"/>
      <c r="H21" s="97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810</v>
      </c>
      <c r="B22" s="89" t="s">
        <v>811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812</v>
      </c>
      <c r="B23" s="89" t="s">
        <v>813</v>
      </c>
      <c r="C23" s="97"/>
      <c r="D23" s="97"/>
      <c r="E23" s="97"/>
      <c r="F23" s="97"/>
      <c r="G23" s="97"/>
      <c r="H23" s="97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814</v>
      </c>
      <c r="B24" s="89" t="s">
        <v>815</v>
      </c>
      <c r="C24" s="97"/>
      <c r="D24" s="97"/>
      <c r="E24" s="97"/>
      <c r="F24" s="97"/>
      <c r="G24" s="97"/>
      <c r="H24" s="97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816</v>
      </c>
      <c r="B25" s="94" t="s">
        <v>817</v>
      </c>
      <c r="C25" s="97"/>
      <c r="D25" s="97"/>
      <c r="E25" s="97"/>
      <c r="F25" s="97"/>
      <c r="G25" s="97"/>
      <c r="H25" s="97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582</v>
      </c>
      <c r="B26" s="91" t="s">
        <v>818</v>
      </c>
      <c r="C26" s="84">
        <f aca="true" t="shared" si="2" ref="C26:H26">SUM(C19:C25)</f>
        <v>167</v>
      </c>
      <c r="D26" s="84">
        <f t="shared" si="2"/>
        <v>0</v>
      </c>
      <c r="E26" s="84">
        <f t="shared" si="2"/>
        <v>0</v>
      </c>
      <c r="F26" s="84">
        <f t="shared" si="2"/>
        <v>6</v>
      </c>
      <c r="G26" s="84">
        <f t="shared" si="2"/>
        <v>0</v>
      </c>
      <c r="H26" s="84">
        <f t="shared" si="2"/>
        <v>1</v>
      </c>
      <c r="I26" s="433">
        <f t="shared" si="0"/>
        <v>5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819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 t="s">
        <v>884</v>
      </c>
      <c r="B30" s="626"/>
      <c r="C30" s="626"/>
      <c r="D30" s="458" t="s">
        <v>820</v>
      </c>
      <c r="E30" s="625"/>
      <c r="F30" s="625"/>
      <c r="G30" s="625"/>
      <c r="H30" s="419" t="s">
        <v>782</v>
      </c>
      <c r="I30" s="625"/>
      <c r="J30" s="625"/>
    </row>
    <row r="31" spans="1:9" s="519" customFormat="1" ht="12">
      <c r="A31" s="348"/>
      <c r="B31" s="387"/>
      <c r="C31" s="348"/>
      <c r="D31" s="521"/>
      <c r="E31" s="575" t="s">
        <v>867</v>
      </c>
      <c r="F31" s="577"/>
      <c r="G31" s="521"/>
      <c r="H31" s="521"/>
      <c r="I31" s="536" t="s">
        <v>870</v>
      </c>
    </row>
    <row r="32" spans="1:9" s="519" customFormat="1" ht="12">
      <c r="A32" s="348"/>
      <c r="B32" s="387"/>
      <c r="C32" s="348"/>
      <c r="D32" s="521"/>
      <c r="E32" s="521"/>
      <c r="F32" s="521"/>
      <c r="G32" s="521"/>
      <c r="H32" s="521"/>
      <c r="I32" s="536" t="s">
        <v>871</v>
      </c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821</v>
      </c>
      <c r="B2" s="144"/>
      <c r="C2" s="144"/>
      <c r="D2" s="144"/>
      <c r="E2" s="144"/>
      <c r="F2" s="144"/>
    </row>
    <row r="3" spans="1:6" ht="12.75" customHeight="1">
      <c r="A3" s="144" t="s">
        <v>822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30" t="str">
        <f>'справка №1-БАЛАНС'!E3</f>
        <v>"Параходство Българско речно плаване" АД</v>
      </c>
      <c r="C5" s="630"/>
      <c r="D5" s="630"/>
      <c r="E5" s="568" t="s">
        <v>2</v>
      </c>
      <c r="F5" s="450">
        <f>'справка №1-БАЛАНС'!H3</f>
        <v>827183719</v>
      </c>
    </row>
    <row r="6" spans="1:13" ht="15" customHeight="1">
      <c r="A6" s="26" t="s">
        <v>823</v>
      </c>
      <c r="B6" s="631" t="str">
        <f>'справка №1-БАЛАНС'!E5</f>
        <v>трето тримесечие 2015 г.</v>
      </c>
      <c r="C6" s="631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276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824</v>
      </c>
      <c r="B8" s="31" t="s">
        <v>8</v>
      </c>
      <c r="C8" s="32" t="s">
        <v>825</v>
      </c>
      <c r="D8" s="32" t="s">
        <v>826</v>
      </c>
      <c r="E8" s="32" t="s">
        <v>827</v>
      </c>
      <c r="F8" s="32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829</v>
      </c>
      <c r="B10" s="34"/>
      <c r="C10" s="428"/>
      <c r="D10" s="428"/>
      <c r="E10" s="428"/>
      <c r="F10" s="428"/>
    </row>
    <row r="11" spans="1:6" ht="18" customHeight="1">
      <c r="A11" s="35" t="s">
        <v>830</v>
      </c>
      <c r="B11" s="36"/>
      <c r="C11" s="428"/>
      <c r="D11" s="428"/>
      <c r="E11" s="428"/>
      <c r="F11" s="428"/>
    </row>
    <row r="12" spans="1:6" ht="14.25" customHeight="1">
      <c r="A12" s="35" t="s">
        <v>831</v>
      </c>
      <c r="B12" s="36"/>
      <c r="C12" s="440"/>
      <c r="D12" s="440"/>
      <c r="E12" s="440"/>
      <c r="F12" s="442">
        <f>C12-E12</f>
        <v>0</v>
      </c>
    </row>
    <row r="13" spans="1:6" ht="12.75">
      <c r="A13" s="35" t="s">
        <v>832</v>
      </c>
      <c r="B13" s="36"/>
      <c r="C13" s="440"/>
      <c r="D13" s="440"/>
      <c r="E13" s="440"/>
      <c r="F13" s="442">
        <f aca="true" t="shared" si="0" ref="F13:F26">C13-E13</f>
        <v>0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833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834</v>
      </c>
      <c r="B28" s="39"/>
      <c r="C28" s="428"/>
      <c r="D28" s="428"/>
      <c r="E28" s="428"/>
      <c r="F28" s="441"/>
    </row>
    <row r="29" spans="1:6" ht="12.75">
      <c r="A29" s="35" t="s">
        <v>880</v>
      </c>
      <c r="B29" s="39"/>
      <c r="C29" s="440"/>
      <c r="D29" s="440">
        <v>50</v>
      </c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835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836</v>
      </c>
      <c r="B45" s="39"/>
      <c r="C45" s="428"/>
      <c r="D45" s="428"/>
      <c r="E45" s="428"/>
      <c r="F45" s="441"/>
    </row>
    <row r="46" spans="1:6" ht="12.75">
      <c r="A46" s="35" t="s">
        <v>879</v>
      </c>
      <c r="B46" s="39"/>
      <c r="C46" s="440">
        <v>2298</v>
      </c>
      <c r="D46" s="440">
        <v>41</v>
      </c>
      <c r="E46" s="440"/>
      <c r="F46" s="442">
        <f>C46-E46</f>
        <v>2298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837</v>
      </c>
      <c r="C61" s="428">
        <f>SUM(C46:C60)</f>
        <v>2298</v>
      </c>
      <c r="D61" s="428"/>
      <c r="E61" s="428">
        <f>SUM(E46:E60)</f>
        <v>0</v>
      </c>
      <c r="F61" s="441">
        <f>SUM(F46:F60)</f>
        <v>2298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838</v>
      </c>
      <c r="B62" s="39"/>
      <c r="C62" s="428"/>
      <c r="D62" s="428"/>
      <c r="E62" s="428"/>
      <c r="F62" s="441"/>
    </row>
    <row r="63" spans="1:6" ht="12.75">
      <c r="A63" s="35" t="s">
        <v>881</v>
      </c>
      <c r="B63" s="39"/>
      <c r="C63" s="440">
        <v>7</v>
      </c>
      <c r="D63" s="440"/>
      <c r="E63" s="440"/>
      <c r="F63" s="442">
        <f>C63-E63</f>
        <v>7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839</v>
      </c>
      <c r="B78" s="38" t="s">
        <v>840</v>
      </c>
      <c r="C78" s="428">
        <f>SUM(C63:C77)</f>
        <v>7</v>
      </c>
      <c r="D78" s="428"/>
      <c r="E78" s="428">
        <f>SUM(E63:E77)</f>
        <v>0</v>
      </c>
      <c r="F78" s="441">
        <f>SUM(F63:F77)</f>
        <v>7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841</v>
      </c>
      <c r="B79" s="38" t="s">
        <v>842</v>
      </c>
      <c r="C79" s="428">
        <f>C78+C61+C44+C27</f>
        <v>2305</v>
      </c>
      <c r="D79" s="428"/>
      <c r="E79" s="428">
        <f>E78+E61+E44+E27</f>
        <v>0</v>
      </c>
      <c r="F79" s="441">
        <f>F78+F61+F44+F27</f>
        <v>2305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843</v>
      </c>
      <c r="B80" s="38"/>
      <c r="C80" s="428"/>
      <c r="D80" s="428"/>
      <c r="E80" s="428"/>
      <c r="F80" s="441"/>
    </row>
    <row r="81" spans="1:6" ht="14.25" customHeight="1">
      <c r="A81" s="35" t="s">
        <v>830</v>
      </c>
      <c r="B81" s="39"/>
      <c r="C81" s="428"/>
      <c r="D81" s="428"/>
      <c r="E81" s="428"/>
      <c r="F81" s="441"/>
    </row>
    <row r="82" spans="1:6" ht="12.75">
      <c r="A82" s="35" t="s">
        <v>831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832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844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834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845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836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846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838</v>
      </c>
      <c r="B132" s="39"/>
      <c r="C132" s="428"/>
      <c r="D132" s="428"/>
      <c r="E132" s="428"/>
      <c r="F132" s="441"/>
    </row>
    <row r="133" spans="1:6" ht="12.75">
      <c r="A133" s="35" t="s">
        <v>882</v>
      </c>
      <c r="B133" s="39"/>
      <c r="C133" s="440">
        <v>17</v>
      </c>
      <c r="D133" s="440"/>
      <c r="E133" s="440"/>
      <c r="F133" s="442">
        <f>C133-E133</f>
        <v>17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839</v>
      </c>
      <c r="B148" s="38" t="s">
        <v>847</v>
      </c>
      <c r="C148" s="428">
        <f>SUM(C133:C147)</f>
        <v>17</v>
      </c>
      <c r="D148" s="428"/>
      <c r="E148" s="428">
        <f>SUM(E133:E147)</f>
        <v>0</v>
      </c>
      <c r="F148" s="441">
        <f>SUM(F133:F147)</f>
        <v>17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848</v>
      </c>
      <c r="B149" s="38" t="s">
        <v>849</v>
      </c>
      <c r="C149" s="428">
        <f>C148+C131+C114+C97</f>
        <v>17</v>
      </c>
      <c r="D149" s="428"/>
      <c r="E149" s="428">
        <f>E148+E131+E114+E97</f>
        <v>0</v>
      </c>
      <c r="F149" s="441">
        <f>F148+F131+F114+F97</f>
        <v>17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884</v>
      </c>
      <c r="B151" s="452"/>
      <c r="C151" s="632" t="s">
        <v>850</v>
      </c>
      <c r="D151" s="632"/>
      <c r="E151" s="632"/>
      <c r="F151" s="632"/>
    </row>
    <row r="152" spans="1:6" ht="12.75">
      <c r="A152" s="515"/>
      <c r="B152" s="516"/>
      <c r="C152" s="575" t="s">
        <v>878</v>
      </c>
      <c r="D152" s="515"/>
      <c r="E152" s="515"/>
      <c r="F152" s="515"/>
    </row>
    <row r="153" spans="1:6" ht="12.75">
      <c r="A153" s="515"/>
      <c r="B153" s="516"/>
      <c r="C153" s="632" t="s">
        <v>858</v>
      </c>
      <c r="D153" s="632"/>
      <c r="E153" s="632"/>
      <c r="F153" s="632"/>
    </row>
    <row r="154" spans="3:5" ht="12.75">
      <c r="C154" s="536" t="s">
        <v>876</v>
      </c>
      <c r="E154" s="515"/>
    </row>
    <row r="155" ht="12.75">
      <c r="C155" s="536" t="s">
        <v>877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63:F77 C29:F43 C46:F60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2015-11-27T11:17:53Z</cp:lastPrinted>
  <dcterms:created xsi:type="dcterms:W3CDTF">2000-06-29T12:02:40Z</dcterms:created>
  <dcterms:modified xsi:type="dcterms:W3CDTF">2015-11-27T14:27:08Z</dcterms:modified>
  <cp:category/>
  <cp:version/>
  <cp:contentType/>
  <cp:contentStatus/>
</cp:coreProperties>
</file>