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<sst xmlns="http://schemas.openxmlformats.org/spreadsheetml/2006/main" count="1075" uniqueCount="881">
  <si>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</si>
  <si>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</si>
  <si>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</si>
  <si>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</si>
  <si>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</si>
  <si>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</si>
  <si>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</si>
  <si>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</si>
  <si>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</si>
  <si>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</si>
  <si>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</si>
  <si>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</si>
  <si>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</si>
  <si>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</si>
  <si>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</si>
  <si>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</si>
  <si>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</si>
  <si>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</si>
  <si>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</si>
  <si>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</si>
  <si>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</si>
  <si>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</si>
  <si>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</si>
  <si>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</si>
  <si>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</si>
  <si>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</si>
  <si>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</si>
  <si>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</si>
  <si>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</si>
  <si>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</si>
  <si>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</si>
  <si>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</si>
  <si>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</si>
  <si>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</si>
  <si>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</si>
  <si>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</si>
  <si>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</si>
  <si>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</si>
  <si>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</si>
  <si>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</si>
  <si>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</si>
  <si>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</si>
  <si>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</si>
  <si>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</si>
  <si>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</si>
  <si>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</si>
  <si>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</si>
  <si>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</si>
  <si>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</si>
  <si>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</si>
  <si>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</si>
  <si>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</si>
  <si>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</si>
  <si>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</si>
  <si>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</si>
  <si>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</si>
  <si>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</si>
  <si>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</si>
  <si>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</si>
  <si>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</si>
  <si>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</si>
  <si>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</si>
  <si>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</si>
  <si>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</si>
  <si>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</si>
  <si>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</si>
  <si>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</si>
  <si>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</si>
  <si>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</si>
  <si>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</si>
  <si>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</si>
  <si>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</si>
  <si>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</si>
  <si>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</si>
  <si>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</si>
  <si>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</si>
  <si>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</si>
  <si>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</si>
  <si>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</si>
  <si>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</si>
  <si>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</si>
  <si>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</si>
  <si>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</si>
  <si>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</si>
  <si>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</si>
  <si>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</si>
  <si>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</si>
  <si>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</si>
  <si>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</si>
  <si>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</si>
  <si>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</si>
  <si>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</si>
  <si>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</si>
  <si>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</si>
  <si>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</si>
  <si>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</si>
  <si>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</si>
  <si>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</si>
  <si>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</si>
  <si>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</si>
  <si>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</si>
  <si>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</si>
  <si>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</si>
  <si>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</si>
  <si>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</si>
  <si>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</si>
  <si>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</si>
  <si>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</si>
  <si>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</si>
  <si>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</si>
  <si>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</si>
  <si>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</si>
  <si>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</si>
  <si>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</si>
  <si>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</si>
  <si>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</si>
  <si>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</si>
  <si>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</si>
  <si>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</si>
  <si>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</si>
  <si>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</si>
  <si>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</si>
  <si>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</si>
  <si>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</si>
  <si>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</si>
  <si>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</si>
  <si>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</si>
  <si>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</si>
  <si>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</si>
  <si>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</si>
  <si>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</si>
  <si>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</si>
  <si>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</si>
  <si>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</si>
  <si>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</si>
  <si>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</si>
  <si>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</si>
  <si>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</si>
  <si>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</si>
  <si>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</si>
  <si>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</si>
  <si>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</si>
  <si>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</si>
  <si>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</si>
  <si>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</si>
  <si>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</si>
  <si>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</si>
  <si>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</si>
  <si>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</si>
  <si>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</si>
  <si>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</si>
  <si>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</si>
  <si>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</si>
  <si>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</si>
  <si>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</si>
  <si>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</si>
  <si>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</si>
  <si>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</si>
  <si>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</si>
  <si>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</si>
  <si>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</si>
  <si>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</si>
  <si>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</si>
  <si>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</si>
  <si>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</si>
  <si>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</si>
  <si>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</si>
  <si>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</si>
  <si>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</si>
  <si>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</si>
  <si>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</si>
  <si>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</si>
  <si>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</si>
  <si>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</si>
  <si>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</si>
  <si>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</si>
  <si>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</si>
  <si>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</si>
  <si>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</si>
  <si>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</si>
  <si>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</si>
  <si>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</si>
  <si>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</si>
  <si>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</si>
  <si>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</si>
  <si>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</si>
  <si>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</si>
  <si>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</si>
  <si>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</si>
  <si>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</si>
  <si>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</si>
  <si>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</si>
  <si>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</si>
  <si>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</si>
  <si>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</si>
  <si>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</si>
  <si>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</si>
  <si>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</si>
  <si>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</si>
  <si>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</si>
  <si>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</si>
  <si>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</si>
  <si>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</si>
  <si>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</si>
  <si>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</si>
  <si>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</si>
  <si>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</si>
  <si>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</si>
  <si>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</si>
  <si>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</si>
  <si>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</si>
  <si>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</si>
  <si>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</si>
  <si>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</si>
  <si>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</si>
  <si>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</si>
  <si>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</si>
  <si>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</si>
  <si>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</si>
  <si>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</si>
  <si>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</si>
  <si>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</si>
  <si>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</si>
  <si>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</si>
  <si>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</si>
  <si>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</si>
  <si>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</si>
  <si>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</si>
  <si>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</si>
  <si>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</si>
  <si>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</si>
  <si>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</si>
  <si>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</si>
  <si>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</si>
  <si>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</si>
  <si>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</si>
  <si>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</si>
  <si>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</si>
  <si>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</si>
  <si>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</si>
  <si>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</si>
  <si>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</si>
  <si>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</si>
  <si>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</si>
  <si>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</si>
  <si>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</si>
  <si>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</si>
  <si>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</si>
  <si>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</si>
  <si>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</si>
  <si>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</si>
  <si>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</si>
  <si>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</si>
  <si>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</si>
  <si>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</si>
  <si>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</si>
  <si>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</si>
  <si>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</si>
  <si>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</si>
  <si>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</si>
  <si>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</si>
  <si>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</si>
  <si>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</si>
  <si>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</si>
  <si>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</si>
  <si>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</si>
  <si>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</si>
  <si>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</si>
  <si>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</si>
  <si>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</si>
  <si>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</si>
  <si>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</si>
  <si>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</si>
  <si>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</si>
  <si>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</si>
  <si>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</si>
  <si>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</si>
  <si>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</si>
  <si>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</si>
  <si>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</si>
  <si>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</si>
  <si>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</si>
  <si>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</si>
  <si>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</si>
  <si>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</si>
  <si>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</si>
  <si>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</si>
  <si>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</si>
  <si>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</si>
  <si>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</si>
  <si>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</si>
  <si>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</si>
  <si>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</si>
  <si>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</si>
  <si>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</si>
  <si>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</si>
  <si>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</si>
  <si>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</si>
  <si>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</si>
  <si>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</si>
  <si>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</si>
  <si>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</si>
  <si>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</si>
  <si>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</si>
  <si>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</si>
  <si>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</si>
  <si>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</si>
  <si>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</si>
  <si>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</si>
  <si>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</si>
  <si>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</si>
  <si>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</si>
  <si>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</si>
  <si>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</si>
  <si>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</si>
  <si>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</si>
  <si>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</si>
  <si>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</si>
  <si>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</si>
  <si>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</si>
  <si>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</si>
  <si>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</si>
  <si>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</si>
  <si>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</si>
  <si>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</si>
  <si>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</si>
  <si>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</si>
  <si>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</si>
  <si>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</si>
  <si>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</si>
  <si>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</si>
  <si>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</si>
  <si>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</si>
  <si>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</si>
  <si>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</si>
  <si>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</si>
  <si>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</si>
  <si>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</si>
  <si>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</si>
  <si>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</si>
  <si>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</si>
  <si>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</si>
  <si>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</si>
  <si>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</si>
  <si>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</si>
  <si>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</si>
  <si>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</si>
  <si>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</si>
  <si>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</si>
  <si>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</si>
  <si>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</si>
  <si>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</si>
  <si>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</si>
  <si>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</si>
  <si>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</si>
  <si>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</si>
  <si>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</si>
  <si>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</si>
  <si>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</si>
  <si>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</si>
  <si>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</si>
  <si>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</si>
  <si>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</si>
  <si>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</si>
  <si>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</si>
  <si>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</si>
  <si>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</si>
  <si>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</si>
  <si>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</si>
  <si>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</si>
  <si>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</si>
  <si>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</si>
  <si>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</si>
  <si>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</si>
  <si>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</si>
  <si>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</si>
  <si>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</si>
  <si>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</si>
  <si>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</si>
  <si>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</si>
  <si>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</si>
  <si>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</si>
  <si>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</si>
  <si>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</si>
  <si>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</si>
  <si>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</si>
  <si>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</si>
  <si>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</si>
  <si>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</si>
  <si>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</si>
  <si>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</si>
  <si>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</si>
  <si>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</si>
  <si>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</si>
  <si>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</si>
  <si>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</si>
  <si>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</si>
  <si>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</si>
  <si>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</si>
  <si>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</si>
  <si>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</si>
  <si>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</si>
  <si>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</si>
  <si>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</si>
  <si>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</si>
  <si>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</si>
  <si>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</si>
  <si>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</si>
  <si>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</si>
  <si>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</si>
  <si>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</si>
  <si>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</si>
  <si>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</si>
  <si>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</si>
  <si>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</si>
  <si>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</si>
  <si>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</si>
  <si>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</si>
  <si>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</si>
  <si>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</si>
  <si>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</si>
  <si>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</si>
  <si>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</si>
  <si>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</si>
  <si>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</si>
  <si>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</si>
  <si>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</si>
  <si>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</si>
  <si>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</si>
  <si>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</si>
  <si>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</si>
  <si>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</si>
  <si>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</si>
  <si>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</si>
  <si>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</si>
  <si>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</si>
  <si>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</si>
  <si>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</si>
  <si>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</si>
  <si>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</si>
  <si>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</si>
  <si>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</si>
  <si>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</si>
  <si>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</si>
  <si>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</si>
  <si>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</si>
  <si>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</si>
  <si>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</si>
  <si>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</si>
  <si>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</si>
  <si>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</si>
  <si>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</si>
  <si>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</si>
  <si>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</si>
  <si>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</si>
  <si>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</si>
  <si>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</si>
  <si>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</si>
  <si>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</si>
  <si>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</si>
  <si>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</si>
  <si>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</si>
  <si>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</si>
  <si>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</si>
  <si>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</si>
  <si>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</si>
  <si>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</si>
  <si>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</si>
  <si>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</si>
  <si>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</si>
  <si>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</si>
  <si>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</si>
  <si>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</si>
  <si>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</si>
  <si>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</si>
  <si>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</si>
  <si>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</si>
  <si>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</si>
  <si>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</si>
  <si>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</si>
  <si>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</si>
  <si>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</si>
  <si>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</si>
  <si>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</si>
  <si>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</si>
  <si>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</si>
  <si>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</si>
  <si>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</si>
  <si>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</si>
  <si>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</si>
  <si>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</si>
  <si>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</si>
  <si>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</si>
  <si>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</si>
  <si>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</si>
  <si>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</si>
  <si>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</si>
  <si>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</si>
  <si>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</si>
  <si>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</si>
  <si>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</si>
  <si>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</si>
  <si>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</si>
  <si>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</si>
  <si>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</si>
  <si>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</si>
  <si>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</si>
  <si>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</si>
  <si>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</si>
  <si>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</si>
  <si>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</si>
  <si>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</si>
  <si>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</si>
  <si>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</si>
  <si>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</si>
  <si>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</si>
  <si>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</si>
  <si>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</si>
  <si>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</si>
  <si>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</si>
  <si>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</si>
  <si>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</si>
  <si>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</si>
  <si>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</si>
  <si>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</si>
  <si>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</si>
  <si>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</si>
  <si>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</si>
  <si>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</si>
  <si>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</si>
  <si>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</si>
  <si>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</si>
  <si>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</si>
  <si>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</si>
  <si>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</si>
  <si>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</si>
  <si>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</si>
  <si>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</si>
  <si>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</si>
  <si>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</si>
  <si>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</si>
  <si>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</si>
  <si>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</si>
  <si>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</si>
  <si>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</si>
  <si>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</si>
  <si>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</si>
  <si>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</si>
  <si>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</si>
  <si>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</si>
  <si>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</si>
  <si>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</si>
  <si>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</si>
  <si>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</si>
  <si>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</si>
  <si>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</si>
  <si>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</si>
  <si>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</si>
  <si>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</si>
  <si>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</si>
  <si>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</si>
  <si>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</si>
  <si>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</si>
  <si>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</si>
  <si>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</si>
  <si>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</si>
  <si>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</si>
  <si>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</si>
  <si>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</si>
  <si>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</si>
  <si>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</si>
  <si>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</si>
  <si>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</si>
  <si>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</si>
  <si>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</si>
  <si>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</si>
  <si>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</si>
  <si>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</si>
  <si>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</si>
  <si>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</si>
  <si>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</si>
  <si>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</si>
  <si>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</si>
  <si>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</si>
  <si>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</si>
  <si>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</si>
  <si>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</si>
  <si>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</si>
  <si>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</si>
  <si>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</si>
  <si>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</si>
  <si>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</si>
  <si>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</si>
  <si>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</si>
  <si>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</si>
  <si>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</si>
  <si>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</si>
  <si>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</si>
  <si>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</si>
  <si>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</si>
  <si>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</si>
  <si>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</si>
  <si>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</si>
  <si>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</si>
  <si>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</si>
  <si>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</si>
  <si>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</si>
  <si>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</si>
  <si>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</si>
  <si>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</si>
  <si>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</si>
  <si>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</si>
  <si>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</si>
  <si>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</si>
  <si>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</si>
  <si>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</si>
  <si>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</si>
  <si>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</si>
  <si>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</si>
  <si>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</si>
  <si>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</si>
  <si>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</si>
  <si>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</si>
  <si>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</si>
  <si>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</si>
  <si>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</si>
  <si>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</si>
  <si>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</si>
  <si>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</si>
  <si>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</si>
  <si>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</si>
  <si>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</si>
  <si>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</si>
  <si>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</si>
  <si>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</si>
  <si>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</si>
  <si>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</si>
  <si>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</si>
  <si>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</si>
  <si>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</si>
  <si>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</si>
  <si>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</si>
  <si>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</si>
  <si>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</si>
  <si>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</si>
  <si>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</si>
  <si>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</si>
  <si>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</si>
  <si>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</si>
  <si>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</si>
  <si>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</si>
  <si>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</si>
  <si>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</si>
  <si>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</si>
  <si>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</si>
  <si>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</si>
  <si>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</si>
  <si>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</si>
  <si>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</si>
  <si>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</si>
  <si>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</si>
  <si>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</si>
  <si>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</si>
  <si>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</si>
  <si>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</si>
  <si>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</si>
  <si>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</si>
  <si>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</si>
  <si>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</si>
  <si>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</si>
  <si>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</si>
  <si>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</si>
  <si>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</si>
  <si>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</si>
  <si>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</si>
  <si>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</si>
  <si>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</si>
  <si>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</si>
  <si>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</si>
  <si>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</si>
  <si>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</si>
  <si>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</si>
  <si>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</si>
  <si>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</si>
  <si>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</si>
  <si>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</si>
  <si>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</si>
  <si>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</si>
  <si>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</si>
  <si>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</si>
  <si>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</si>
  <si>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</si>
  <si>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</si>
  <si>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</si>
  <si>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</si>
  <si>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</si>
  <si>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</si>
  <si>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</si>
  <si>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</si>
  <si>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</si>
  <si>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</si>
  <si>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</si>
  <si>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</si>
  <si>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</si>
  <si>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</si>
  <si>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</si>
  <si>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</si>
  <si>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</si>
  <si>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</si>
  <si>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</si>
  <si>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</si>
  <si>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</si>
  <si>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</si>
  <si>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</si>
  <si>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</si>
  <si>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</si>
  <si>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</si>
  <si>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</si>
  <si>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</si>
  <si>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</si>
  <si>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</si>
  <si>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</si>
  <si>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</si>
  <si>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</si>
  <si>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</si>
  <si>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</si>
  <si>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</si>
  <si>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</si>
  <si>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</si>
  <si>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</si>
  <si>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</si>
  <si>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</si>
  <si>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</si>
  <si>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</si>
  <si>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</si>
  <si>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</si>
  <si>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</si>
  <si>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</si>
  <si>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</si>
  <si>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</si>
  <si>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</si>
  <si>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</si>
  <si>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</si>
  <si>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</si>
  <si>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</si>
  <si>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</si>
  <si>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</si>
  <si>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</si>
  <si>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</si>
  <si>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</si>
  <si>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</si>
  <si>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</si>
  <si>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</si>
  <si>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</si>
  <si>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</si>
  <si>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</si>
  <si>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</si>
  <si>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</si>
  <si>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</si>
  <si>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</si>
  <si>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</si>
  <si>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</si>
  <si>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</si>
  <si>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</si>
  <si>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</si>
  <si>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</si>
  <si>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</si>
  <si>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</si>
  <si>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</si>
  <si>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</si>
  <si>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</si>
  <si>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</si>
  <si>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</si>
  <si>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</si>
  <si>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</si>
  <si>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</si>
  <si>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</si>
  <si>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</si>
  <si>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</si>
  <si>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</si>
  <si>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</si>
  <si>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</si>
  <si>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</si>
  <si>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</si>
  <si>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</si>
  <si>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</si>
  <si>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</si>
  <si>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</si>
  <si>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</si>
  <si>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</si>
  <si>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</si>
  <si>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</si>
  <si>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</si>
  <si>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</si>
  <si>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</si>
  <si>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</si>
  <si>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</si>
  <si>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</si>
  <si>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</si>
  <si>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</si>
  <si>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</si>
  <si>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</si>
  <si>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</si>
  <si>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</si>
  <si>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</si>
  <si>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</si>
  <si>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</si>
  <si>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</si>
  <si>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</si>
  <si>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</si>
  <si>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</si>
  <si>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</si>
  <si>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</si>
  <si>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</si>
  <si>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</si>
  <si>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</si>
  <si>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</si>
  <si>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</si>
  <si>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</si>
  <si>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</si>
  <si>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</si>
  <si>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</si>
  <si>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</si>
  <si>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</si>
  <si>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</si>
  <si>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</si>
  <si>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</si>
  <si>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</si>
  <si>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</si>
  <si>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</si>
  <si>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</si>
  <si>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</si>
  <si>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</si>
  <si>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</si>
  <si>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</si>
  <si>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</si>
  <si>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</si>
  <si>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</si>
  <si>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</si>
  <si>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</si>
  <si>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</si>
  <si>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</si>
  <si>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</si>
  <si>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</si>
  <si>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</si>
  <si>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</si>
  <si>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</si>
  <si>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</si>
  <si>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</si>
  <si>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</si>
  <si>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</si>
  <si>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</si>
  <si>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</si>
  <si>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</si>
  <si>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</si>
  <si>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</si>
  <si>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</si>
  <si>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</si>
  <si>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</si>
  <si>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</si>
  <si>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</si>
  <si>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</si>
  <si>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</si>
  <si>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</si>
  <si>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</si>
  <si>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неконсолидиран</t>
  </si>
  <si>
    <t>/Г.Петрова/</t>
  </si>
  <si>
    <t>/инж.Д.Кочанов/</t>
  </si>
  <si>
    <t xml:space="preserve">                         /Г.Петрова/</t>
  </si>
  <si>
    <t xml:space="preserve">                            /инж.Д.Кочанов/</t>
  </si>
  <si>
    <t>/инж. Д.Кочанов/</t>
  </si>
  <si>
    <t>1.ИНТЕРЛИХТЕР-БУДАПЕЩА</t>
  </si>
  <si>
    <t>1. "ВИ ТИ СИ" АД</t>
  </si>
  <si>
    <t xml:space="preserve">2. "МАЯК КМ" АД </t>
  </si>
  <si>
    <t xml:space="preserve">Дата на съставяне:29.10.2008 г. </t>
  </si>
  <si>
    <t>деветмесечие на 2008 година</t>
  </si>
  <si>
    <t>29.10.2008 г.</t>
  </si>
  <si>
    <t xml:space="preserve">Дата на съставяне:29.10.2008 г.                                       </t>
  </si>
  <si>
    <t xml:space="preserve">Дата  на съставяне:29.10.2008 г.                                                                                                                         </t>
  </si>
  <si>
    <t xml:space="preserve">Дата на съставяне:29.10.2008 г.                   </t>
  </si>
  <si>
    <t>Дата на съставяне:29.10.2008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</si>
</sst>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&quot;_-;#,##0\ &quot;лв&quot;\-"/>
    <numFmt numFmtId="165" formatCode="#,##0\ &quot;лв&quot;_-;[Red]#,##0\ &quot;лв&quot;\-"/>
    <numFmt numFmtId="166" formatCode="#,##0.00\ &quot;лв&quot;_-;#,##0.00\ &quot;лв&quot;\-"/>
    <numFmt numFmtId="167" formatCode="#,##0.00\ &quot;лв&quot;_-;[Red]#,##0.00\ &quot;лв&quot;\-"/>
    <numFmt numFmtId="168" formatCode="_-* #,##0\ &quot;лв&quot;_-;_-* #,##0\ &quot;лв&quot;\-;_-* &quot;-&quot;\ &quot;лв&quot;_-;_-@_-"/>
    <numFmt numFmtId="169" formatCode="_-* #,##0\ _л_в_-;_-* #,##0\ _л_в\-;_-* &quot;-&quot;\ _л_в_-;_-@_-"/>
    <numFmt numFmtId="170" formatCode="_-* #,##0.00\ &quot;лв&quot;_-;_-* #,##0.00\ &quot;лв&quot;\-;_-* &quot;-&quot;??\ &quot;лв&quot;_-;_-@_-"/>
    <numFmt numFmtId="171" formatCode="_-* #,##0.00\ _л_в_-;_-* #,##0.00\ _л_в\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864</v>
      </c>
      <c r="F3" s="217" t="s">
        <v>2</v>
      </c>
      <c r="G3" s="172"/>
      <c r="H3" s="461">
        <v>827183719</v>
      </c>
    </row>
    <row r="4" spans="1:8" ht="15">
      <c r="A4" s="579" t="s">
        <v>3</v>
      </c>
      <c r="B4" s="585"/>
      <c r="C4" s="585"/>
      <c r="D4" s="585"/>
      <c r="E4" s="504" t="s">
        <v>865</v>
      </c>
      <c r="F4" s="581" t="s">
        <v>4</v>
      </c>
      <c r="G4" s="582"/>
      <c r="H4" s="461">
        <v>1114</v>
      </c>
    </row>
    <row r="5" spans="1:8" ht="15">
      <c r="A5" s="579" t="s">
        <v>5</v>
      </c>
      <c r="B5" s="580"/>
      <c r="C5" s="580"/>
      <c r="D5" s="580"/>
      <c r="E5" s="505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15284</v>
      </c>
      <c r="D11" s="151">
        <v>15284</v>
      </c>
      <c r="E11" s="237" t="s">
        <v>22</v>
      </c>
      <c r="F11" s="242" t="s">
        <v>23</v>
      </c>
      <c r="G11" s="152">
        <v>28959</v>
      </c>
      <c r="H11" s="152">
        <v>28959</v>
      </c>
    </row>
    <row r="12" spans="1:8" ht="15">
      <c r="A12" s="235" t="s">
        <v>24</v>
      </c>
      <c r="B12" s="241" t="s">
        <v>25</v>
      </c>
      <c r="C12" s="151">
        <v>3569</v>
      </c>
      <c r="D12" s="151">
        <v>3677</v>
      </c>
      <c r="E12" s="237" t="s">
        <v>26</v>
      </c>
      <c r="F12" s="242" t="s">
        <v>27</v>
      </c>
      <c r="G12" s="153">
        <v>28959</v>
      </c>
      <c r="H12" s="153">
        <v>28959</v>
      </c>
    </row>
    <row r="13" spans="1:8" ht="15">
      <c r="A13" s="235" t="s">
        <v>28</v>
      </c>
      <c r="B13" s="241" t="s">
        <v>29</v>
      </c>
      <c r="C13" s="151">
        <v>2241</v>
      </c>
      <c r="D13" s="151">
        <v>2392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4097</v>
      </c>
      <c r="D14" s="151">
        <v>4435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11966</v>
      </c>
      <c r="D15" s="151">
        <v>10662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87</v>
      </c>
      <c r="D16" s="151">
        <v>141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9486</v>
      </c>
      <c r="D17" s="151">
        <v>2171</v>
      </c>
      <c r="E17" s="243" t="s">
        <v>46</v>
      </c>
      <c r="F17" s="245" t="s">
        <v>47</v>
      </c>
      <c r="G17" s="154">
        <f>G11+G14+G15+G16</f>
        <v>28959</v>
      </c>
      <c r="H17" s="154">
        <f>H11+H14+H15+H16</f>
        <v>28959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46730</v>
      </c>
      <c r="D19" s="155">
        <f>SUM(D11:D18)</f>
        <v>38762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8062</v>
      </c>
      <c r="H21" s="156">
        <f>SUM(H22:H24)</f>
        <v>4834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3318</v>
      </c>
      <c r="H22" s="152">
        <v>90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65</v>
      </c>
      <c r="D24" s="151">
        <v>4</v>
      </c>
      <c r="E24" s="237" t="s">
        <v>72</v>
      </c>
      <c r="F24" s="242" t="s">
        <v>73</v>
      </c>
      <c r="G24" s="152">
        <v>4744</v>
      </c>
      <c r="H24" s="152">
        <v>4744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8062</v>
      </c>
      <c r="H25" s="154">
        <f>H19+H20+H21</f>
        <v>4834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65</v>
      </c>
      <c r="D27" s="155">
        <f>SUM(D23:D26)</f>
        <v>4</v>
      </c>
      <c r="E27" s="253" t="s">
        <v>83</v>
      </c>
      <c r="F27" s="242" t="s">
        <v>84</v>
      </c>
      <c r="G27" s="154">
        <f>SUM(G28:G30)</f>
        <v>193</v>
      </c>
      <c r="H27" s="154">
        <f>SUM(H28:H30)</f>
        <v>193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193</v>
      </c>
      <c r="H28" s="152">
        <v>193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4251</v>
      </c>
      <c r="H31" s="152">
        <v>3228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4444</v>
      </c>
      <c r="H33" s="154">
        <f>H27+H31+H32</f>
        <v>3421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1521</v>
      </c>
      <c r="D34" s="155">
        <f>SUM(D35:D38)</f>
        <v>1521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1504</v>
      </c>
      <c r="D35" s="151">
        <v>1504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41465</v>
      </c>
      <c r="H36" s="154">
        <f>H25+H17+H33</f>
        <v>37214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2703</v>
      </c>
      <c r="H43" s="152">
        <v>2898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450</v>
      </c>
      <c r="H44" s="152">
        <v>525</v>
      </c>
    </row>
    <row r="45" spans="1:15" ht="15">
      <c r="A45" s="235" t="s">
        <v>136</v>
      </c>
      <c r="B45" s="249" t="s">
        <v>137</v>
      </c>
      <c r="C45" s="155">
        <f>C34+C39+C44</f>
        <v>1521</v>
      </c>
      <c r="D45" s="155">
        <f>D34+D39+D44</f>
        <v>1521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406</v>
      </c>
      <c r="H48" s="152">
        <v>406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3559</v>
      </c>
      <c r="H49" s="154">
        <f>SUM(H43:H48)</f>
        <v>3829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1153</v>
      </c>
      <c r="H53" s="152">
        <v>1153</v>
      </c>
    </row>
    <row r="54" spans="1:8" ht="15">
      <c r="A54" s="235" t="s">
        <v>166</v>
      </c>
      <c r="B54" s="249" t="s">
        <v>167</v>
      </c>
      <c r="C54" s="151">
        <v>102</v>
      </c>
      <c r="D54" s="151">
        <v>102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48418</v>
      </c>
      <c r="D55" s="155">
        <f>D19+D20+D21+D27+D32+D45+D51+D53+D54</f>
        <v>40389</v>
      </c>
      <c r="E55" s="237" t="s">
        <v>172</v>
      </c>
      <c r="F55" s="261" t="s">
        <v>173</v>
      </c>
      <c r="G55" s="154">
        <f>G49+G51+G52+G53+G54</f>
        <v>4712</v>
      </c>
      <c r="H55" s="154">
        <f>H49+H51+H52+H53+H54</f>
        <v>4982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1375</v>
      </c>
      <c r="D58" s="151">
        <v>1400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100</v>
      </c>
      <c r="H60" s="152">
        <v>100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12354</v>
      </c>
      <c r="H61" s="154">
        <f>SUM(H62:H68)</f>
        <v>4841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8795</v>
      </c>
      <c r="H62" s="152">
        <v>718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1375</v>
      </c>
      <c r="D64" s="155">
        <f>SUM(D58:D63)</f>
        <v>1400</v>
      </c>
      <c r="E64" s="237" t="s">
        <v>200</v>
      </c>
      <c r="F64" s="242" t="s">
        <v>201</v>
      </c>
      <c r="G64" s="152">
        <v>1741</v>
      </c>
      <c r="H64" s="152">
        <v>2201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162</v>
      </c>
      <c r="H65" s="152">
        <v>154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1028</v>
      </c>
      <c r="H66" s="152">
        <v>1039</v>
      </c>
    </row>
    <row r="67" spans="1:8" ht="15">
      <c r="A67" s="235" t="s">
        <v>207</v>
      </c>
      <c r="B67" s="241" t="s">
        <v>208</v>
      </c>
      <c r="C67" s="151">
        <v>825</v>
      </c>
      <c r="D67" s="151">
        <v>301</v>
      </c>
      <c r="E67" s="237" t="s">
        <v>209</v>
      </c>
      <c r="F67" s="242" t="s">
        <v>210</v>
      </c>
      <c r="G67" s="152">
        <v>356</v>
      </c>
      <c r="H67" s="152">
        <v>356</v>
      </c>
    </row>
    <row r="68" spans="1:8" ht="15">
      <c r="A68" s="235" t="s">
        <v>211</v>
      </c>
      <c r="B68" s="241" t="s">
        <v>212</v>
      </c>
      <c r="C68" s="151">
        <v>2799</v>
      </c>
      <c r="D68" s="151">
        <v>1935</v>
      </c>
      <c r="E68" s="237" t="s">
        <v>213</v>
      </c>
      <c r="F68" s="242" t="s">
        <v>214</v>
      </c>
      <c r="G68" s="152">
        <v>272</v>
      </c>
      <c r="H68" s="152">
        <v>373</v>
      </c>
    </row>
    <row r="69" spans="1:8" ht="15">
      <c r="A69" s="235" t="s">
        <v>215</v>
      </c>
      <c r="B69" s="241" t="s">
        <v>216</v>
      </c>
      <c r="C69" s="151">
        <v>2532</v>
      </c>
      <c r="D69" s="151">
        <v>1599</v>
      </c>
      <c r="E69" s="251" t="s">
        <v>78</v>
      </c>
      <c r="F69" s="242" t="s">
        <v>217</v>
      </c>
      <c r="G69" s="152">
        <v>37</v>
      </c>
      <c r="H69" s="152">
        <v>48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17</v>
      </c>
      <c r="H70" s="152">
        <v>100</v>
      </c>
    </row>
    <row r="71" spans="1:18" ht="15">
      <c r="A71" s="235" t="s">
        <v>222</v>
      </c>
      <c r="B71" s="241" t="s">
        <v>223</v>
      </c>
      <c r="C71" s="151">
        <v>275</v>
      </c>
      <c r="D71" s="151">
        <v>336</v>
      </c>
      <c r="E71" s="253" t="s">
        <v>46</v>
      </c>
      <c r="F71" s="273" t="s">
        <v>224</v>
      </c>
      <c r="G71" s="161">
        <f>G59+G60+G61+G69+G70</f>
        <v>12508</v>
      </c>
      <c r="H71" s="161">
        <f>H59+H60+H61+H69+H70</f>
        <v>5089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129</v>
      </c>
      <c r="D74" s="151">
        <v>128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6560</v>
      </c>
      <c r="D75" s="155">
        <f>SUM(D67:D74)</f>
        <v>4299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12508</v>
      </c>
      <c r="H79" s="162">
        <f>H71+H74+H75+H76</f>
        <v>5089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47</v>
      </c>
      <c r="D82" s="151">
        <v>47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47</v>
      </c>
      <c r="D84" s="155">
        <f>D83+D82+D78</f>
        <v>47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369</v>
      </c>
      <c r="D87" s="151">
        <v>197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1916</v>
      </c>
      <c r="D88" s="151">
        <v>953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2285</v>
      </c>
      <c r="D91" s="155">
        <f>SUM(D87:D90)</f>
        <v>1150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10267</v>
      </c>
      <c r="D93" s="155">
        <f>D64+D75+D84+D91+D92</f>
        <v>6896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58685</v>
      </c>
      <c r="D94" s="164">
        <f>D93+D55</f>
        <v>47285</v>
      </c>
      <c r="E94" s="449" t="s">
        <v>270</v>
      </c>
      <c r="F94" s="289" t="s">
        <v>271</v>
      </c>
      <c r="G94" s="165">
        <f>G36+G39+G55+G79</f>
        <v>58685</v>
      </c>
      <c r="H94" s="165">
        <f>H36+H39+H55+H79</f>
        <v>47285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3" t="s">
        <v>856</v>
      </c>
      <c r="D100" s="584"/>
      <c r="E100" s="584"/>
    </row>
    <row r="101" ht="12.75">
      <c r="E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G43:H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"Параходство Българско речно плаване" АД</v>
      </c>
      <c r="C2" s="588"/>
      <c r="D2" s="588"/>
      <c r="E2" s="588"/>
      <c r="F2" s="590" t="s">
        <v>2</v>
      </c>
      <c r="G2" s="590"/>
      <c r="H2" s="526">
        <f>'справка №1-БАЛАНС'!H3</f>
        <v>827183719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>
        <f>'справка №1-БАЛАНС'!H4</f>
        <v>1114</v>
      </c>
    </row>
    <row r="4" spans="1:8" ht="17.25" customHeight="1">
      <c r="A4" s="467" t="s">
        <v>5</v>
      </c>
      <c r="B4" s="589" t="str">
        <f>'справка №1-БАЛАНС'!E5</f>
        <v>деветмесечие на 2008 година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14278</v>
      </c>
      <c r="D9" s="46">
        <v>10278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6666</v>
      </c>
      <c r="D10" s="46">
        <v>7310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1372</v>
      </c>
      <c r="D11" s="46">
        <v>996</v>
      </c>
      <c r="E11" s="300" t="s">
        <v>293</v>
      </c>
      <c r="F11" s="549" t="s">
        <v>294</v>
      </c>
      <c r="G11" s="550">
        <v>34486</v>
      </c>
      <c r="H11" s="550">
        <v>28716</v>
      </c>
    </row>
    <row r="12" spans="1:8" ht="12">
      <c r="A12" s="298" t="s">
        <v>295</v>
      </c>
      <c r="B12" s="299" t="s">
        <v>296</v>
      </c>
      <c r="C12" s="46">
        <v>3126</v>
      </c>
      <c r="D12" s="46">
        <v>2433</v>
      </c>
      <c r="E12" s="300" t="s">
        <v>78</v>
      </c>
      <c r="F12" s="549" t="s">
        <v>297</v>
      </c>
      <c r="G12" s="550">
        <v>736</v>
      </c>
      <c r="H12" s="550">
        <v>831</v>
      </c>
    </row>
    <row r="13" spans="1:18" ht="12">
      <c r="A13" s="298" t="s">
        <v>298</v>
      </c>
      <c r="B13" s="299" t="s">
        <v>299</v>
      </c>
      <c r="C13" s="46">
        <v>835</v>
      </c>
      <c r="D13" s="46">
        <v>701</v>
      </c>
      <c r="E13" s="301" t="s">
        <v>51</v>
      </c>
      <c r="F13" s="551" t="s">
        <v>300</v>
      </c>
      <c r="G13" s="548">
        <f>SUM(G9:G12)</f>
        <v>35222</v>
      </c>
      <c r="H13" s="548">
        <f>SUM(H9:H12)</f>
        <v>29547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4210</v>
      </c>
      <c r="D16" s="47">
        <v>4208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30487</v>
      </c>
      <c r="D19" s="49">
        <f>SUM(D9:D15)+D16</f>
        <v>25927</v>
      </c>
      <c r="E19" s="304" t="s">
        <v>317</v>
      </c>
      <c r="F19" s="552" t="s">
        <v>318</v>
      </c>
      <c r="G19" s="550">
        <v>2</v>
      </c>
      <c r="H19" s="550">
        <v>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5</v>
      </c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22</v>
      </c>
      <c r="D22" s="46">
        <v>24</v>
      </c>
      <c r="E22" s="304" t="s">
        <v>326</v>
      </c>
      <c r="F22" s="552" t="s">
        <v>327</v>
      </c>
      <c r="G22" s="550">
        <v>201</v>
      </c>
      <c r="H22" s="550">
        <v>81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133</v>
      </c>
      <c r="D24" s="46">
        <v>119</v>
      </c>
      <c r="E24" s="301" t="s">
        <v>103</v>
      </c>
      <c r="F24" s="554" t="s">
        <v>334</v>
      </c>
      <c r="G24" s="548">
        <f>SUM(G19:G23)</f>
        <v>208</v>
      </c>
      <c r="H24" s="548">
        <f>SUM(H19:H23)</f>
        <v>84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65</v>
      </c>
      <c r="D25" s="46">
        <v>59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220</v>
      </c>
      <c r="D26" s="49">
        <f>SUM(D22:D25)</f>
        <v>202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30707</v>
      </c>
      <c r="D28" s="50">
        <f>D26+D19</f>
        <v>26129</v>
      </c>
      <c r="E28" s="127" t="s">
        <v>339</v>
      </c>
      <c r="F28" s="554" t="s">
        <v>340</v>
      </c>
      <c r="G28" s="548">
        <f>G13+G15+G24</f>
        <v>35430</v>
      </c>
      <c r="H28" s="548">
        <f>H13+H15+H24</f>
        <v>29631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4723</v>
      </c>
      <c r="D30" s="50">
        <f>IF((H28-D28)&gt;0,H28-D28,0)</f>
        <v>3502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30707</v>
      </c>
      <c r="D33" s="49">
        <f>D28+D31+D32</f>
        <v>26129</v>
      </c>
      <c r="E33" s="127" t="s">
        <v>353</v>
      </c>
      <c r="F33" s="554" t="s">
        <v>354</v>
      </c>
      <c r="G33" s="53">
        <f>G32+G31+G28</f>
        <v>35430</v>
      </c>
      <c r="H33" s="53">
        <f>H32+H31+H28</f>
        <v>29631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4723</v>
      </c>
      <c r="D34" s="50">
        <f>IF((H33-D33)&gt;0,H33-D33,0)</f>
        <v>3502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472</v>
      </c>
      <c r="D35" s="49">
        <f>D36+D37+D38</f>
        <v>350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472</v>
      </c>
      <c r="D36" s="46">
        <v>350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4251</v>
      </c>
      <c r="D39" s="460">
        <f>+IF((H33-D33-D35)&gt;0,H33-D33-D35,0)</f>
        <v>3152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4251</v>
      </c>
      <c r="D41" s="52">
        <f>IF(H39=0,IF(D39-D40&gt;0,D39-D40+H40,0),IF(H39-H40&lt;0,H40-H39+D39,0))</f>
        <v>3152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35430</v>
      </c>
      <c r="D42" s="53">
        <f>D33+D35+D39</f>
        <v>29631</v>
      </c>
      <c r="E42" s="128" t="s">
        <v>380</v>
      </c>
      <c r="F42" s="129" t="s">
        <v>381</v>
      </c>
      <c r="G42" s="53">
        <f>G39+G33</f>
        <v>35430</v>
      </c>
      <c r="H42" s="53">
        <f>H39+H33</f>
        <v>29631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862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876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C36:D36 C38:D38 C40:D40 G31:H32 C22:D25 G15:H16 G9:H1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1114</v>
      </c>
    </row>
    <row r="6" spans="1:6" ht="12" customHeight="1">
      <c r="A6" s="471" t="s">
        <v>5</v>
      </c>
      <c r="B6" s="506" t="str">
        <f>'справка №1-БАЛАНС'!E5</f>
        <v>деветмесечие на 2008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35562</v>
      </c>
      <c r="D10" s="54">
        <v>30885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-24138</v>
      </c>
      <c r="D11" s="54">
        <v>-20804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-6792</v>
      </c>
      <c r="D13" s="54">
        <v>-6095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-217</v>
      </c>
      <c r="D14" s="54">
        <v>-222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-549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32</v>
      </c>
      <c r="D18" s="54">
        <v>-34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-491</v>
      </c>
      <c r="D19" s="54">
        <v>-657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3407</v>
      </c>
      <c r="D20" s="55">
        <f>SUM(D10:D19)</f>
        <v>3073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-1946</v>
      </c>
      <c r="D22" s="54">
        <v>-2045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10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23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-1923</v>
      </c>
      <c r="D32" s="55">
        <f>SUM(D22:D31)</f>
        <v>-2035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-293</v>
      </c>
      <c r="D37" s="54">
        <v>-95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-54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-293</v>
      </c>
      <c r="D42" s="55">
        <f>SUM(D34:D41)</f>
        <v>-149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1191</v>
      </c>
      <c r="D43" s="55">
        <f>D42+D32+D20</f>
        <v>889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1150</v>
      </c>
      <c r="D44" s="132">
        <v>704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2341</v>
      </c>
      <c r="D45" s="55">
        <f>D44+D43</f>
        <v>1593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2285</v>
      </c>
      <c r="D46" s="56">
        <v>1577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>
        <v>14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6"/>
      <c r="D50" s="576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6"/>
      <c r="D52" s="576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 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 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 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 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 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 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 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 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 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4" right="0.16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75" zoomScaleNormal="75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460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1114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деветмесечие на 2008 година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28959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90</v>
      </c>
      <c r="G11" s="58">
        <f>'справка №1-БАЛАНС'!H23</f>
        <v>0</v>
      </c>
      <c r="H11" s="60">
        <v>4744</v>
      </c>
      <c r="I11" s="58">
        <f>'справка №1-БАЛАНС'!H28+'справка №1-БАЛАНС'!H31</f>
        <v>3421</v>
      </c>
      <c r="J11" s="58">
        <f>'справка №1-БАЛАНС'!H29+'справка №1-БАЛАНС'!H32</f>
        <v>0</v>
      </c>
      <c r="K11" s="60"/>
      <c r="L11" s="344">
        <f>SUM(C11:K11)</f>
        <v>37214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28959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90</v>
      </c>
      <c r="G15" s="61">
        <f t="shared" si="2"/>
        <v>0</v>
      </c>
      <c r="H15" s="61">
        <f t="shared" si="2"/>
        <v>4744</v>
      </c>
      <c r="I15" s="61">
        <f t="shared" si="2"/>
        <v>3421</v>
      </c>
      <c r="J15" s="61">
        <f t="shared" si="2"/>
        <v>0</v>
      </c>
      <c r="K15" s="61">
        <f t="shared" si="2"/>
        <v>0</v>
      </c>
      <c r="L15" s="344">
        <f t="shared" si="1"/>
        <v>37214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4251</v>
      </c>
      <c r="J16" s="345">
        <f>+'справка №1-БАЛАНС'!G32</f>
        <v>0</v>
      </c>
      <c r="K16" s="60"/>
      <c r="L16" s="344">
        <f t="shared" si="1"/>
        <v>4251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3228</v>
      </c>
      <c r="G17" s="62">
        <f t="shared" si="3"/>
        <v>0</v>
      </c>
      <c r="H17" s="62">
        <f t="shared" si="3"/>
        <v>0</v>
      </c>
      <c r="I17" s="62">
        <f t="shared" si="3"/>
        <v>-3228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3228</v>
      </c>
      <c r="G19" s="60"/>
      <c r="H19" s="60"/>
      <c r="I19" s="60">
        <v>-3228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28959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3318</v>
      </c>
      <c r="G29" s="59">
        <f t="shared" si="6"/>
        <v>0</v>
      </c>
      <c r="H29" s="59">
        <f t="shared" si="6"/>
        <v>4744</v>
      </c>
      <c r="I29" s="59">
        <f t="shared" si="6"/>
        <v>4444</v>
      </c>
      <c r="J29" s="59">
        <f t="shared" si="6"/>
        <v>0</v>
      </c>
      <c r="K29" s="59">
        <f t="shared" si="6"/>
        <v>0</v>
      </c>
      <c r="L29" s="344">
        <f t="shared" si="1"/>
        <v>41465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28959</v>
      </c>
      <c r="D32" s="59">
        <f t="shared" si="7"/>
        <v>0</v>
      </c>
      <c r="E32" s="59">
        <f t="shared" si="7"/>
        <v>0</v>
      </c>
      <c r="F32" s="59">
        <f t="shared" si="7"/>
        <v>3318</v>
      </c>
      <c r="G32" s="59">
        <f t="shared" si="7"/>
        <v>0</v>
      </c>
      <c r="H32" s="59">
        <f t="shared" si="7"/>
        <v>4744</v>
      </c>
      <c r="I32" s="59">
        <f t="shared" si="7"/>
        <v>4444</v>
      </c>
      <c r="J32" s="59">
        <f t="shared" si="7"/>
        <v>0</v>
      </c>
      <c r="K32" s="59">
        <f t="shared" si="7"/>
        <v>0</v>
      </c>
      <c r="L32" s="344">
        <f t="shared" si="1"/>
        <v>41465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863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78" t="s">
        <v>382</v>
      </c>
      <c r="E38" s="578"/>
      <c r="F38" s="578"/>
      <c r="G38" s="578"/>
      <c r="H38" s="578"/>
      <c r="I38" s="578"/>
      <c r="J38" s="15" t="s">
        <v>858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 t="s">
        <v>866</v>
      </c>
      <c r="F39" s="538"/>
      <c r="G39" s="538"/>
      <c r="H39" s="538"/>
      <c r="I39" s="538"/>
      <c r="J39" s="538"/>
      <c r="K39" s="538" t="s">
        <v>867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C1">
      <selection activeCell="C1" sqref="C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№1-БАЛАНС'!E3</f>
        <v>"Параходство Българско речно плаване"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деветмесечие на 2008 година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1114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0" t="s">
        <v>529</v>
      </c>
      <c r="R5" s="610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1"/>
      <c r="R6" s="611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15284</v>
      </c>
      <c r="E9" s="189"/>
      <c r="F9" s="189"/>
      <c r="G9" s="74">
        <f>D9+E9-F9</f>
        <v>15284</v>
      </c>
      <c r="H9" s="65"/>
      <c r="I9" s="65"/>
      <c r="J9" s="74">
        <f>G9+H9-I9</f>
        <v>15284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15284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4004</v>
      </c>
      <c r="E10" s="189"/>
      <c r="F10" s="189"/>
      <c r="G10" s="74">
        <f aca="true" t="shared" si="2" ref="G10:G39">D10+E10-F10</f>
        <v>4004</v>
      </c>
      <c r="H10" s="65"/>
      <c r="I10" s="65"/>
      <c r="J10" s="74">
        <f aca="true" t="shared" si="3" ref="J10:J39">G10+H10-I10</f>
        <v>4004</v>
      </c>
      <c r="K10" s="65">
        <v>327</v>
      </c>
      <c r="L10" s="65">
        <v>108</v>
      </c>
      <c r="M10" s="65"/>
      <c r="N10" s="74">
        <f aca="true" t="shared" si="4" ref="N10:N39">K10+L10-M10</f>
        <v>435</v>
      </c>
      <c r="O10" s="65"/>
      <c r="P10" s="65"/>
      <c r="Q10" s="74">
        <f t="shared" si="0"/>
        <v>435</v>
      </c>
      <c r="R10" s="74">
        <f t="shared" si="1"/>
        <v>3569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2657</v>
      </c>
      <c r="E11" s="189">
        <v>132</v>
      </c>
      <c r="F11" s="189"/>
      <c r="G11" s="74">
        <f t="shared" si="2"/>
        <v>2789</v>
      </c>
      <c r="H11" s="65"/>
      <c r="I11" s="65"/>
      <c r="J11" s="74">
        <f t="shared" si="3"/>
        <v>2789</v>
      </c>
      <c r="K11" s="65">
        <v>265</v>
      </c>
      <c r="L11" s="65">
        <v>283</v>
      </c>
      <c r="M11" s="65"/>
      <c r="N11" s="74">
        <f t="shared" si="4"/>
        <v>548</v>
      </c>
      <c r="O11" s="65"/>
      <c r="P11" s="65"/>
      <c r="Q11" s="74">
        <f t="shared" si="0"/>
        <v>548</v>
      </c>
      <c r="R11" s="74">
        <f t="shared" si="1"/>
        <v>2241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4650</v>
      </c>
      <c r="E12" s="189">
        <v>17</v>
      </c>
      <c r="F12" s="189">
        <v>223</v>
      </c>
      <c r="G12" s="74">
        <f t="shared" si="2"/>
        <v>4444</v>
      </c>
      <c r="H12" s="65"/>
      <c r="I12" s="65"/>
      <c r="J12" s="74">
        <f t="shared" si="3"/>
        <v>4444</v>
      </c>
      <c r="K12" s="65">
        <v>215</v>
      </c>
      <c r="L12" s="65">
        <v>147</v>
      </c>
      <c r="M12" s="65">
        <v>15</v>
      </c>
      <c r="N12" s="74">
        <f t="shared" si="4"/>
        <v>347</v>
      </c>
      <c r="O12" s="65"/>
      <c r="P12" s="65"/>
      <c r="Q12" s="74">
        <f t="shared" si="0"/>
        <v>347</v>
      </c>
      <c r="R12" s="74">
        <f t="shared" si="1"/>
        <v>4097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22297</v>
      </c>
      <c r="E13" s="189">
        <v>2066</v>
      </c>
      <c r="F13" s="189"/>
      <c r="G13" s="74">
        <f t="shared" si="2"/>
        <v>24363</v>
      </c>
      <c r="H13" s="65"/>
      <c r="I13" s="65"/>
      <c r="J13" s="74">
        <f t="shared" si="3"/>
        <v>24363</v>
      </c>
      <c r="K13" s="65">
        <v>11635</v>
      </c>
      <c r="L13" s="65">
        <v>762</v>
      </c>
      <c r="M13" s="65"/>
      <c r="N13" s="74">
        <f t="shared" si="4"/>
        <v>12397</v>
      </c>
      <c r="O13" s="65"/>
      <c r="P13" s="65"/>
      <c r="Q13" s="74">
        <f t="shared" si="0"/>
        <v>12397</v>
      </c>
      <c r="R13" s="74">
        <f t="shared" si="1"/>
        <v>11966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348</v>
      </c>
      <c r="E14" s="189">
        <v>13</v>
      </c>
      <c r="F14" s="189"/>
      <c r="G14" s="74">
        <f t="shared" si="2"/>
        <v>361</v>
      </c>
      <c r="H14" s="65"/>
      <c r="I14" s="65"/>
      <c r="J14" s="74">
        <f t="shared" si="3"/>
        <v>361</v>
      </c>
      <c r="K14" s="65">
        <v>207</v>
      </c>
      <c r="L14" s="65">
        <v>67</v>
      </c>
      <c r="M14" s="65"/>
      <c r="N14" s="74">
        <f t="shared" si="4"/>
        <v>274</v>
      </c>
      <c r="O14" s="65"/>
      <c r="P14" s="65"/>
      <c r="Q14" s="74">
        <f t="shared" si="0"/>
        <v>274</v>
      </c>
      <c r="R14" s="74">
        <f t="shared" si="1"/>
        <v>87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2171</v>
      </c>
      <c r="E15" s="457">
        <v>9543</v>
      </c>
      <c r="F15" s="457">
        <v>2228</v>
      </c>
      <c r="G15" s="74">
        <f t="shared" si="2"/>
        <v>9486</v>
      </c>
      <c r="H15" s="458"/>
      <c r="I15" s="458"/>
      <c r="J15" s="74">
        <f t="shared" si="3"/>
        <v>9486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9486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51411</v>
      </c>
      <c r="E17" s="194">
        <f>SUM(E9:E16)</f>
        <v>11771</v>
      </c>
      <c r="F17" s="194">
        <f>SUM(F9:F16)</f>
        <v>2451</v>
      </c>
      <c r="G17" s="74">
        <f t="shared" si="2"/>
        <v>60731</v>
      </c>
      <c r="H17" s="75">
        <f>SUM(H9:H16)</f>
        <v>0</v>
      </c>
      <c r="I17" s="75">
        <f>SUM(I9:I16)</f>
        <v>0</v>
      </c>
      <c r="J17" s="74">
        <f t="shared" si="3"/>
        <v>60731</v>
      </c>
      <c r="K17" s="75">
        <f>SUM(K9:K16)</f>
        <v>12649</v>
      </c>
      <c r="L17" s="75">
        <f>SUM(L9:L16)</f>
        <v>1367</v>
      </c>
      <c r="M17" s="75">
        <f>SUM(M9:M16)</f>
        <v>15</v>
      </c>
      <c r="N17" s="74">
        <f t="shared" si="4"/>
        <v>14001</v>
      </c>
      <c r="O17" s="75">
        <f>SUM(O9:O16)</f>
        <v>0</v>
      </c>
      <c r="P17" s="75">
        <f>SUM(P9:P16)</f>
        <v>0</v>
      </c>
      <c r="Q17" s="74">
        <f t="shared" si="5"/>
        <v>14001</v>
      </c>
      <c r="R17" s="74">
        <f t="shared" si="6"/>
        <v>46730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16</v>
      </c>
      <c r="E22" s="189">
        <v>66</v>
      </c>
      <c r="F22" s="189"/>
      <c r="G22" s="74">
        <f t="shared" si="2"/>
        <v>82</v>
      </c>
      <c r="H22" s="65"/>
      <c r="I22" s="65"/>
      <c r="J22" s="74">
        <f t="shared" si="3"/>
        <v>82</v>
      </c>
      <c r="K22" s="65">
        <v>12</v>
      </c>
      <c r="L22" s="65">
        <v>5</v>
      </c>
      <c r="M22" s="65"/>
      <c r="N22" s="74">
        <f t="shared" si="4"/>
        <v>17</v>
      </c>
      <c r="O22" s="65"/>
      <c r="P22" s="65"/>
      <c r="Q22" s="74">
        <f t="shared" si="5"/>
        <v>17</v>
      </c>
      <c r="R22" s="74">
        <f t="shared" si="6"/>
        <v>65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16</v>
      </c>
      <c r="E25" s="190">
        <f aca="true" t="shared" si="7" ref="E25:P25">SUM(E21:E24)</f>
        <v>66</v>
      </c>
      <c r="F25" s="190">
        <f t="shared" si="7"/>
        <v>0</v>
      </c>
      <c r="G25" s="67">
        <f t="shared" si="2"/>
        <v>82</v>
      </c>
      <c r="H25" s="66">
        <f t="shared" si="7"/>
        <v>0</v>
      </c>
      <c r="I25" s="66">
        <f t="shared" si="7"/>
        <v>0</v>
      </c>
      <c r="J25" s="67">
        <f t="shared" si="3"/>
        <v>82</v>
      </c>
      <c r="K25" s="66">
        <f t="shared" si="7"/>
        <v>12</v>
      </c>
      <c r="L25" s="66">
        <f t="shared" si="7"/>
        <v>5</v>
      </c>
      <c r="M25" s="66">
        <f t="shared" si="7"/>
        <v>0</v>
      </c>
      <c r="N25" s="67">
        <f t="shared" si="4"/>
        <v>17</v>
      </c>
      <c r="O25" s="66">
        <f t="shared" si="7"/>
        <v>0</v>
      </c>
      <c r="P25" s="66">
        <f t="shared" si="7"/>
        <v>0</v>
      </c>
      <c r="Q25" s="67">
        <f t="shared" si="5"/>
        <v>17</v>
      </c>
      <c r="R25" s="67">
        <f t="shared" si="6"/>
        <v>65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1521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1521</v>
      </c>
      <c r="H27" s="70">
        <f t="shared" si="8"/>
        <v>0</v>
      </c>
      <c r="I27" s="70">
        <f t="shared" si="8"/>
        <v>0</v>
      </c>
      <c r="J27" s="71">
        <f t="shared" si="3"/>
        <v>1521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1521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1504</v>
      </c>
      <c r="E28" s="189"/>
      <c r="F28" s="189"/>
      <c r="G28" s="74">
        <f t="shared" si="2"/>
        <v>1504</v>
      </c>
      <c r="H28" s="65"/>
      <c r="I28" s="65"/>
      <c r="J28" s="74">
        <f t="shared" si="3"/>
        <v>1504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1504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1521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1521</v>
      </c>
      <c r="H38" s="75">
        <f t="shared" si="12"/>
        <v>0</v>
      </c>
      <c r="I38" s="75">
        <f t="shared" si="12"/>
        <v>0</v>
      </c>
      <c r="J38" s="74">
        <f t="shared" si="3"/>
        <v>1521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1521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52948</v>
      </c>
      <c r="E40" s="438">
        <f>E17+E18+E19+E25+E38+E39</f>
        <v>11837</v>
      </c>
      <c r="F40" s="438">
        <f aca="true" t="shared" si="13" ref="F40:R40">F17+F18+F19+F25+F38+F39</f>
        <v>2451</v>
      </c>
      <c r="G40" s="438">
        <f t="shared" si="13"/>
        <v>62334</v>
      </c>
      <c r="H40" s="438">
        <f t="shared" si="13"/>
        <v>0</v>
      </c>
      <c r="I40" s="438">
        <f t="shared" si="13"/>
        <v>0</v>
      </c>
      <c r="J40" s="438">
        <f t="shared" si="13"/>
        <v>62334</v>
      </c>
      <c r="K40" s="438">
        <f t="shared" si="13"/>
        <v>12661</v>
      </c>
      <c r="L40" s="438">
        <f t="shared" si="13"/>
        <v>1372</v>
      </c>
      <c r="M40" s="438">
        <f t="shared" si="13"/>
        <v>15</v>
      </c>
      <c r="N40" s="438">
        <f t="shared" si="13"/>
        <v>14018</v>
      </c>
      <c r="O40" s="438">
        <f t="shared" si="13"/>
        <v>0</v>
      </c>
      <c r="P40" s="438">
        <f t="shared" si="13"/>
        <v>0</v>
      </c>
      <c r="Q40" s="438">
        <f t="shared" si="13"/>
        <v>14018</v>
      </c>
      <c r="R40" s="438">
        <f t="shared" si="13"/>
        <v>48316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608" t="s">
        <v>781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866</v>
      </c>
      <c r="J45" s="349"/>
      <c r="K45" s="349"/>
      <c r="L45" s="349"/>
      <c r="M45" s="349"/>
      <c r="N45" s="349"/>
      <c r="O45" s="349"/>
      <c r="P45" s="349" t="s">
        <v>867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деветмесечие на 2008 година</v>
      </c>
      <c r="C4" s="617"/>
      <c r="D4" s="527" t="s">
        <v>4</v>
      </c>
      <c r="E4" s="107">
        <f>'справка №1-БАЛАНС'!H4</f>
        <v>1114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825</v>
      </c>
      <c r="D24" s="119">
        <f>SUM(D25:D27)</f>
        <v>825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825</v>
      </c>
      <c r="D27" s="108">
        <v>825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2799</v>
      </c>
      <c r="D28" s="108">
        <v>2799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2532</v>
      </c>
      <c r="D29" s="108">
        <v>2532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266</v>
      </c>
      <c r="D31" s="108">
        <v>266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9</v>
      </c>
      <c r="D32" s="108">
        <v>9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129</v>
      </c>
      <c r="D38" s="105">
        <f>SUM(D39:D42)</f>
        <v>129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129</v>
      </c>
      <c r="D42" s="108">
        <v>129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6560</v>
      </c>
      <c r="D43" s="104">
        <f>D24+D28+D29+D31+D30+D32+D33+D38</f>
        <v>6560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6560</v>
      </c>
      <c r="D44" s="103">
        <f>D43+D21+D19+D9</f>
        <v>6560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2703</v>
      </c>
      <c r="D52" s="103">
        <f>SUM(D53:D55)</f>
        <v>0</v>
      </c>
      <c r="E52" s="119">
        <f>C52-D52</f>
        <v>2703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2703</v>
      </c>
      <c r="D53" s="108"/>
      <c r="E53" s="119">
        <f>C53-D53</f>
        <v>2703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450</v>
      </c>
      <c r="D56" s="103">
        <f>D57+D59</f>
        <v>0</v>
      </c>
      <c r="E56" s="119">
        <f t="shared" si="1"/>
        <v>450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>
        <v>450</v>
      </c>
      <c r="D59" s="108"/>
      <c r="E59" s="119">
        <f t="shared" si="1"/>
        <v>450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406</v>
      </c>
      <c r="D64" s="108"/>
      <c r="E64" s="119">
        <f t="shared" si="1"/>
        <v>406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3559</v>
      </c>
      <c r="D66" s="103">
        <f>D52+D56+D61+D62+D63+D64</f>
        <v>0</v>
      </c>
      <c r="E66" s="119">
        <f t="shared" si="1"/>
        <v>3559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1153</v>
      </c>
      <c r="D68" s="108"/>
      <c r="E68" s="119">
        <f t="shared" si="1"/>
        <v>1153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8795</v>
      </c>
      <c r="D71" s="105">
        <f>SUM(D72:D74)</f>
        <v>8795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8795</v>
      </c>
      <c r="D72" s="108">
        <v>8795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100</v>
      </c>
      <c r="D80" s="103">
        <f>SUM(D81:D84)</f>
        <v>100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100</v>
      </c>
      <c r="D83" s="108">
        <v>100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3559</v>
      </c>
      <c r="D85" s="104">
        <f>SUM(D86:D90)+D94</f>
        <v>3559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1741</v>
      </c>
      <c r="D87" s="108">
        <v>1741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162</v>
      </c>
      <c r="D88" s="108">
        <v>162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1028</v>
      </c>
      <c r="D89" s="108">
        <v>1028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272</v>
      </c>
      <c r="D90" s="103">
        <f>SUM(D91:D93)</f>
        <v>272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156</v>
      </c>
      <c r="D91" s="108">
        <v>156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52</v>
      </c>
      <c r="D92" s="108">
        <v>52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64</v>
      </c>
      <c r="D93" s="108">
        <v>64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356</v>
      </c>
      <c r="D94" s="108">
        <v>356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37</v>
      </c>
      <c r="D95" s="108">
        <v>37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12491</v>
      </c>
      <c r="D96" s="104">
        <f>D85+D80+D75+D71+D95</f>
        <v>12491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17203</v>
      </c>
      <c r="D97" s="104">
        <f>D96+D68+D66</f>
        <v>12491</v>
      </c>
      <c r="E97" s="104">
        <f>E96+E68+E66</f>
        <v>4712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100</v>
      </c>
      <c r="D102" s="108"/>
      <c r="E102" s="108">
        <v>83</v>
      </c>
      <c r="F102" s="125">
        <f>C102+D102-E102</f>
        <v>17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100</v>
      </c>
      <c r="D105" s="103">
        <f>SUM(D102:D104)</f>
        <v>0</v>
      </c>
      <c r="E105" s="103">
        <f>SUM(E102:E104)</f>
        <v>83</v>
      </c>
      <c r="F105" s="103">
        <f>SUM(F102:F104)</f>
        <v>17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880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деветмесечие на 2008 година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1114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177</v>
      </c>
      <c r="D19" s="98"/>
      <c r="E19" s="98"/>
      <c r="F19" s="98">
        <v>47</v>
      </c>
      <c r="G19" s="98"/>
      <c r="H19" s="98"/>
      <c r="I19" s="434">
        <f t="shared" si="0"/>
        <v>47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177</v>
      </c>
      <c r="D26" s="85">
        <f t="shared" si="2"/>
        <v>0</v>
      </c>
      <c r="E26" s="85">
        <f t="shared" si="2"/>
        <v>0</v>
      </c>
      <c r="F26" s="85">
        <f t="shared" si="2"/>
        <v>47</v>
      </c>
      <c r="G26" s="85">
        <f t="shared" si="2"/>
        <v>0</v>
      </c>
      <c r="H26" s="85">
        <f t="shared" si="2"/>
        <v>0</v>
      </c>
      <c r="I26" s="434">
        <f t="shared" si="0"/>
        <v>47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/>
      <c r="E31" s="523" t="s">
        <v>866</v>
      </c>
      <c r="F31" s="523"/>
      <c r="G31" s="523"/>
      <c r="H31" s="523"/>
      <c r="I31" s="523" t="s">
        <v>867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822</v>
      </c>
      <c r="B6" s="628" t="str">
        <f>'справка №1-БАЛАНС'!E5</f>
        <v>деветмесечие на 2008 година</v>
      </c>
      <c r="C6" s="628"/>
      <c r="D6" s="510"/>
      <c r="E6" s="569" t="s">
        <v>4</v>
      </c>
      <c r="F6" s="511">
        <f>'справка №1-БАЛАНС'!H4</f>
        <v>1114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1">
        <v>646</v>
      </c>
      <c r="D12" s="441">
        <v>51</v>
      </c>
      <c r="E12" s="441"/>
      <c r="F12" s="443">
        <f>C12-E12</f>
        <v>646</v>
      </c>
    </row>
    <row r="13" spans="1:6" ht="12.75">
      <c r="A13" s="36" t="s">
        <v>873</v>
      </c>
      <c r="B13" s="37"/>
      <c r="C13" s="441">
        <v>858</v>
      </c>
      <c r="D13" s="441">
        <v>77.19</v>
      </c>
      <c r="E13" s="441"/>
      <c r="F13" s="443">
        <f aca="true" t="shared" si="0" ref="F13:F26">C13-E13</f>
        <v>858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1504</v>
      </c>
      <c r="D27" s="429"/>
      <c r="E27" s="429">
        <f>SUM(E12:E26)</f>
        <v>0</v>
      </c>
      <c r="F27" s="442">
        <f>SUM(F12:F26)</f>
        <v>1504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1504</v>
      </c>
      <c r="D79" s="429"/>
      <c r="E79" s="429">
        <f>E78+E61+E44+E27</f>
        <v>0</v>
      </c>
      <c r="F79" s="442">
        <f>F78+F61+F44+F27</f>
        <v>1504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/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871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17</v>
      </c>
      <c r="D149" s="429"/>
      <c r="E149" s="429">
        <f>E148+E131+E114+E97</f>
        <v>0</v>
      </c>
      <c r="F149" s="442">
        <f>F148+F131+F114+F97</f>
        <v>17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29" t="s">
        <v>849</v>
      </c>
      <c r="D151" s="629"/>
      <c r="E151" s="629"/>
      <c r="F151" s="629"/>
    </row>
    <row r="152" spans="1:6" ht="12.75">
      <c r="A152" s="517"/>
      <c r="B152" s="518"/>
      <c r="C152" s="517"/>
      <c r="D152" s="517" t="s">
        <v>866</v>
      </c>
      <c r="E152" s="517"/>
      <c r="F152" s="517"/>
    </row>
    <row r="153" spans="1:6" ht="12.75">
      <c r="A153" s="517"/>
      <c r="B153" s="518"/>
      <c r="C153" s="629" t="s">
        <v>857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2008-10-29T07:36:35Z</cp:lastPrinted>
  <dcterms:created xsi:type="dcterms:W3CDTF">2000-06-29T12:02:40Z</dcterms:created>
  <dcterms:modified xsi:type="dcterms:W3CDTF">2008-10-30T11:13:30Z</dcterms:modified>
  <cp:category/>
  <cp:version/>
  <cp:contentType/>
  <cp:contentStatus/>
</cp:coreProperties>
</file>