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330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<sst xmlns="http://schemas.openxmlformats.org/spreadsheetml/2006/main" count="1078" uniqueCount="889">
  <si>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</si>
  <si>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</si>
  <si>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</si>
  <si>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</si>
  <si>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</si>
  <si>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</si>
  <si>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</si>
  <si>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</si>
  <si>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</si>
  <si>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</si>
  <si>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</si>
  <si>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</si>
  <si>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</si>
  <si>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</si>
  <si>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</si>
  <si>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</si>
  <si>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</si>
  <si>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</si>
  <si>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</si>
  <si>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</si>
  <si>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</si>
  <si>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</si>
  <si>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</si>
  <si>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</si>
  <si>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</si>
  <si>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</si>
  <si>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</si>
  <si>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</si>
  <si>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</si>
  <si>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</si>
  <si>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</si>
  <si>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</si>
  <si>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</si>
  <si>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</si>
  <si>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</si>
  <si>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</si>
  <si>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</si>
  <si>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</si>
  <si>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</si>
  <si>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</si>
  <si>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</si>
  <si>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</si>
  <si>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</si>
  <si>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</si>
  <si>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</si>
  <si>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</si>
  <si>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</si>
  <si>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</si>
  <si>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</si>
  <si>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</si>
  <si>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</si>
  <si>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</si>
  <si>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</si>
  <si>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</si>
  <si>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</si>
  <si>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</si>
  <si>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</si>
  <si>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</si>
  <si>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</si>
  <si>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</si>
  <si>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</si>
  <si>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</si>
  <si>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</si>
  <si>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</si>
  <si>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</si>
  <si>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</si>
  <si>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</si>
  <si>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</si>
  <si>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</si>
  <si>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</si>
  <si>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</si>
  <si>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</si>
  <si>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</si>
  <si>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</si>
  <si>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</si>
  <si>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</si>
  <si>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</si>
  <si>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</si>
  <si>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</si>
  <si>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</si>
  <si>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</si>
  <si>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</si>
  <si>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</si>
  <si>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</si>
  <si>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</si>
  <si>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</si>
  <si>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</si>
  <si>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</si>
  <si>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</si>
  <si>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</si>
  <si>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</si>
  <si>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</si>
  <si>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</si>
  <si>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</si>
  <si>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</si>
  <si>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</si>
  <si>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</si>
  <si>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</si>
  <si>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</si>
  <si>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</si>
  <si>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</si>
  <si>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</si>
  <si>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</si>
  <si>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</si>
  <si>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</si>
  <si>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</si>
  <si>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</si>
  <si>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</si>
  <si>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</si>
  <si>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</si>
  <si>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</si>
  <si>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</si>
  <si>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</si>
  <si>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</si>
  <si>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</si>
  <si>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</si>
  <si>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</si>
  <si>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</si>
  <si>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</si>
  <si>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</si>
  <si>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</si>
  <si>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</si>
  <si>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</si>
  <si>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</si>
  <si>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</si>
  <si>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</si>
  <si>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</si>
  <si>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</si>
  <si>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</si>
  <si>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</si>
  <si>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</si>
  <si>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</si>
  <si>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</si>
  <si>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</si>
  <si>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</si>
  <si>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</si>
  <si>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</si>
  <si>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</si>
  <si>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</si>
  <si>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</si>
  <si>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</si>
  <si>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</si>
  <si>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</si>
  <si>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</si>
  <si>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</si>
  <si>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</si>
  <si>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</si>
  <si>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</si>
  <si>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</si>
  <si>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</si>
  <si>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</si>
  <si>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</si>
  <si>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</si>
  <si>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</si>
  <si>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</si>
  <si>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</si>
  <si>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</si>
  <si>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</si>
  <si>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</si>
  <si>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</si>
  <si>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</si>
  <si>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</si>
  <si>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</si>
  <si>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</si>
  <si>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</si>
  <si>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</si>
  <si>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</si>
  <si>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</si>
  <si>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</si>
  <si>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</si>
  <si>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</si>
  <si>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</si>
  <si>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</si>
  <si>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</si>
  <si>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</si>
  <si>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</si>
  <si>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</si>
  <si>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</si>
  <si>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</si>
  <si>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</si>
  <si>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</si>
  <si>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</si>
  <si>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</si>
  <si>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</si>
  <si>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</si>
  <si>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</si>
  <si>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</si>
  <si>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</si>
  <si>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</si>
  <si>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</si>
  <si>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</si>
  <si>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</si>
  <si>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</si>
  <si>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</si>
  <si>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</si>
  <si>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</si>
  <si>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</si>
  <si>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</si>
  <si>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</si>
  <si>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</si>
  <si>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</si>
  <si>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</si>
  <si>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</si>
  <si>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</si>
  <si>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</si>
  <si>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</si>
  <si>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</si>
  <si>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</si>
  <si>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</si>
  <si>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</si>
  <si>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</si>
  <si>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</si>
  <si>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</si>
  <si>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</si>
  <si>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</si>
  <si>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</si>
  <si>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</si>
  <si>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</si>
  <si>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</si>
  <si>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</si>
  <si>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</si>
  <si>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</si>
  <si>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</si>
  <si>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</si>
  <si>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</si>
  <si>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</si>
  <si>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</si>
  <si>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</si>
  <si>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</si>
  <si>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</si>
  <si>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</si>
  <si>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</si>
  <si>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</si>
  <si>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</si>
  <si>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</si>
  <si>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</si>
  <si>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</si>
  <si>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</si>
  <si>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</si>
  <si>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</si>
  <si>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</si>
  <si>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</si>
  <si>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</si>
  <si>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</si>
  <si>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</si>
  <si>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</si>
  <si>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</si>
  <si>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</si>
  <si>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</si>
  <si>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</si>
  <si>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</si>
  <si>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</si>
  <si>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</si>
  <si>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</si>
  <si>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</si>
  <si>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</si>
  <si>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</si>
  <si>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</si>
  <si>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</si>
  <si>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</si>
  <si>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</si>
  <si>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</si>
  <si>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</si>
  <si>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</si>
  <si>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</si>
  <si>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</si>
  <si>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</si>
  <si>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</si>
  <si>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</si>
  <si>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</si>
  <si>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</si>
  <si>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</si>
  <si>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</si>
  <si>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</si>
  <si>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</si>
  <si>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</si>
  <si>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</si>
  <si>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</si>
  <si>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</si>
  <si>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</si>
  <si>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</si>
  <si>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</si>
  <si>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</si>
  <si>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</si>
  <si>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</si>
  <si>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</si>
  <si>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</si>
  <si>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</si>
  <si>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</si>
  <si>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</si>
  <si>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</si>
  <si>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</si>
  <si>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</si>
  <si>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</si>
  <si>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</si>
  <si>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</si>
  <si>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</si>
  <si>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</si>
  <si>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</si>
  <si>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</si>
  <si>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</si>
  <si>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</si>
  <si>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</si>
  <si>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</si>
  <si>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</si>
  <si>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</si>
  <si>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</si>
  <si>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</si>
  <si>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</si>
  <si>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</si>
  <si>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</si>
  <si>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</si>
  <si>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</si>
  <si>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</si>
  <si>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</si>
  <si>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</si>
  <si>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</si>
  <si>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</si>
  <si>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</si>
  <si>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</si>
  <si>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</si>
  <si>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</si>
  <si>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</si>
  <si>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</si>
  <si>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</si>
  <si>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</si>
  <si>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</si>
  <si>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</si>
  <si>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</si>
  <si>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</si>
  <si>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</si>
  <si>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</si>
  <si>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</si>
  <si>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</si>
  <si>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</si>
  <si>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</si>
  <si>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</si>
  <si>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</si>
  <si>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</si>
  <si>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</si>
  <si>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</si>
  <si>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</si>
  <si>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</si>
  <si>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</si>
  <si>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</si>
  <si>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</si>
  <si>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</si>
  <si>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</si>
  <si>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</si>
  <si>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</si>
  <si>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</si>
  <si>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</si>
  <si>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</si>
  <si>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</si>
  <si>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</si>
  <si>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</si>
  <si>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</si>
  <si>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</si>
  <si>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</si>
  <si>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</si>
  <si>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</si>
  <si>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</si>
  <si>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</si>
  <si>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</si>
  <si>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</si>
  <si>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</si>
  <si>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</si>
  <si>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</si>
  <si>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</si>
  <si>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</si>
  <si>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</si>
  <si>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</si>
  <si>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</si>
  <si>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</si>
  <si>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</si>
  <si>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</si>
  <si>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</si>
  <si>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</si>
  <si>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</si>
  <si>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</si>
  <si>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</si>
  <si>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</si>
  <si>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</si>
  <si>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</si>
  <si>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</si>
  <si>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</si>
  <si>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</si>
  <si>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</si>
  <si>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</si>
  <si>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</si>
  <si>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</si>
  <si>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</si>
  <si>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</si>
  <si>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</si>
  <si>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</si>
  <si>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</si>
  <si>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</si>
  <si>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</si>
  <si>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</si>
  <si>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</si>
  <si>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</si>
  <si>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</si>
  <si>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</si>
  <si>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</si>
  <si>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</si>
  <si>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</si>
  <si>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</si>
  <si>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</si>
  <si>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</si>
  <si>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</si>
  <si>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</si>
  <si>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</si>
  <si>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</si>
  <si>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</si>
  <si>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</si>
  <si>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</si>
  <si>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</si>
  <si>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</si>
  <si>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</si>
  <si>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</si>
  <si>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</si>
  <si>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</si>
  <si>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</si>
  <si>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</si>
  <si>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</si>
  <si>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</si>
  <si>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</si>
  <si>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</si>
  <si>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</si>
  <si>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</si>
  <si>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</si>
  <si>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</si>
  <si>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</si>
  <si>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</si>
  <si>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</si>
  <si>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</si>
  <si>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</si>
  <si>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</si>
  <si>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</si>
  <si>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</si>
  <si>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</si>
  <si>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</si>
  <si>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</si>
  <si>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</si>
  <si>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</si>
  <si>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</si>
  <si>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</si>
  <si>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</si>
  <si>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</si>
  <si>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</si>
  <si>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</si>
  <si>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</si>
  <si>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</si>
  <si>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</si>
  <si>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</si>
  <si>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</si>
  <si>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</si>
  <si>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</si>
  <si>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</si>
  <si>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</si>
  <si>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</si>
  <si>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</si>
  <si>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</si>
  <si>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</si>
  <si>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</si>
  <si>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</si>
  <si>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</si>
  <si>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</si>
  <si>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</si>
  <si>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</si>
  <si>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</si>
  <si>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</si>
  <si>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</si>
  <si>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</si>
  <si>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</si>
  <si>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</si>
  <si>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</si>
  <si>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</si>
  <si>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</si>
  <si>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</si>
  <si>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</si>
  <si>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</si>
  <si>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</si>
  <si>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</si>
  <si>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</si>
  <si>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</si>
  <si>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</si>
  <si>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</si>
  <si>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</si>
  <si>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</si>
  <si>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</si>
  <si>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</si>
  <si>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</si>
  <si>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</si>
  <si>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</si>
  <si>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</si>
  <si>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</si>
  <si>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</si>
  <si>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</si>
  <si>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</si>
  <si>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</si>
  <si>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</si>
  <si>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</si>
  <si>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</si>
  <si>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</si>
  <si>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</si>
  <si>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</si>
  <si>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</si>
  <si>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</si>
  <si>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</si>
  <si>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</si>
  <si>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</si>
  <si>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</si>
  <si>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</si>
  <si>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</si>
  <si>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</si>
  <si>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</si>
  <si>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</si>
  <si>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</si>
  <si>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</si>
  <si>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</si>
  <si>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</si>
  <si>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</si>
  <si>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</si>
  <si>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</si>
  <si>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</si>
  <si>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</si>
  <si>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</si>
  <si>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</si>
  <si>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</si>
  <si>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</si>
  <si>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</si>
  <si>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</si>
  <si>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</si>
  <si>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</si>
  <si>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</si>
  <si>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</si>
  <si>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</si>
  <si>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</si>
  <si>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</si>
  <si>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</si>
  <si>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</si>
  <si>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</si>
  <si>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</si>
  <si>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</si>
  <si>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</si>
  <si>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</si>
  <si>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</si>
  <si>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</si>
  <si>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</si>
  <si>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</si>
  <si>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</si>
  <si>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</si>
  <si>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</si>
  <si>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</si>
  <si>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</si>
  <si>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</si>
  <si>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</si>
  <si>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</si>
  <si>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</si>
  <si>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</si>
  <si>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</si>
  <si>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</si>
  <si>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</si>
  <si>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</si>
  <si>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</si>
  <si>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</si>
  <si>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</si>
  <si>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</si>
  <si>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</si>
  <si>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</si>
  <si>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</si>
  <si>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</si>
  <si>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</si>
  <si>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</si>
  <si>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</si>
  <si>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</si>
  <si>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</si>
  <si>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</si>
  <si>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</si>
  <si>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</si>
  <si>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</si>
  <si>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</si>
  <si>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</si>
  <si>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</si>
  <si>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</si>
  <si>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</si>
  <si>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</si>
  <si>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</si>
  <si>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</si>
  <si>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</si>
  <si>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</si>
  <si>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</si>
  <si>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</si>
  <si>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</si>
  <si>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</si>
  <si>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</si>
  <si>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</si>
  <si>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</si>
  <si>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</si>
  <si>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</si>
  <si>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</si>
  <si>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</si>
  <si>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</si>
  <si>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</si>
  <si>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</si>
  <si>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</si>
  <si>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</si>
  <si>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</si>
  <si>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</si>
  <si>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</si>
  <si>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</si>
  <si>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</si>
  <si>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</si>
  <si>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</si>
  <si>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</si>
  <si>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</si>
  <si>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</si>
  <si>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</si>
  <si>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</si>
  <si>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</si>
  <si>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</si>
  <si>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</si>
  <si>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</si>
  <si>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</si>
  <si>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</si>
  <si>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</si>
  <si>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</si>
  <si>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</si>
  <si>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</si>
  <si>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</si>
  <si>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</si>
  <si>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</si>
  <si>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</si>
  <si>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</si>
  <si>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</si>
  <si>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</si>
  <si>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</si>
  <si>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</si>
  <si>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</si>
  <si>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</si>
  <si>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</si>
  <si>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</si>
  <si>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</si>
  <si>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</si>
  <si>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</si>
  <si>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</si>
  <si>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</si>
  <si>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</si>
  <si>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</si>
  <si>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</si>
  <si>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</si>
  <si>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</si>
  <si>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</si>
  <si>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</si>
  <si>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</si>
  <si>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</si>
  <si>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</si>
  <si>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</si>
  <si>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</si>
  <si>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</si>
  <si>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</si>
  <si>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</si>
  <si>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</si>
  <si>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</si>
  <si>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</si>
  <si>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</si>
  <si>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</si>
  <si>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</si>
  <si>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</si>
  <si>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</si>
  <si>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</si>
  <si>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</si>
  <si>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</si>
  <si>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</si>
  <si>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</si>
  <si>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</si>
  <si>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</si>
  <si>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</si>
  <si>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</si>
  <si>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</si>
  <si>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</si>
  <si>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</si>
  <si>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</si>
  <si>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</si>
  <si>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</si>
  <si>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</si>
  <si>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</si>
  <si>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</si>
  <si>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</si>
  <si>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</si>
  <si>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</si>
  <si>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</si>
  <si>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</si>
  <si>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</si>
  <si>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</si>
  <si>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</si>
  <si>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</si>
  <si>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</si>
  <si>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</si>
  <si>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</si>
  <si>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</si>
  <si>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</si>
  <si>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</si>
  <si>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</si>
  <si>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</si>
  <si>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</si>
  <si>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</si>
  <si>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</si>
  <si>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</si>
  <si>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</si>
  <si>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</si>
  <si>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</si>
  <si>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</si>
  <si>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</si>
  <si>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</si>
  <si>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</si>
  <si>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</si>
  <si>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</si>
  <si>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</si>
  <si>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</si>
  <si>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</si>
  <si>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</si>
  <si>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</si>
  <si>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</si>
  <si>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</si>
  <si>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</si>
  <si>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</si>
  <si>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</si>
  <si>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</si>
  <si>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</si>
  <si>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</si>
  <si>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</si>
  <si>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</si>
  <si>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</si>
  <si>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</si>
  <si>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</si>
  <si>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</si>
  <si>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</si>
  <si>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</si>
  <si>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</si>
  <si>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</si>
  <si>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</si>
  <si>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</si>
  <si>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</si>
  <si>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</si>
  <si>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</si>
  <si>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</si>
  <si>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</si>
  <si>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</si>
  <si>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</si>
  <si>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</si>
  <si>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</si>
  <si>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</si>
  <si>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</si>
  <si>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</si>
  <si>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</si>
  <si>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</si>
  <si>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</si>
  <si>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</si>
  <si>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</si>
  <si>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</si>
  <si>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</si>
  <si>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</si>
  <si>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</si>
  <si>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</si>
  <si>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</si>
  <si>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</si>
  <si>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</si>
  <si>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</si>
  <si>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</si>
  <si>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</si>
  <si>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</si>
  <si>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</si>
  <si>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</si>
  <si>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</si>
  <si>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</si>
  <si>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</si>
  <si>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</si>
  <si>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</si>
  <si>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</si>
  <si>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</si>
  <si>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</si>
  <si>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</si>
  <si>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</si>
  <si>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</si>
  <si>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</si>
  <si>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</si>
  <si>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</si>
  <si>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</si>
  <si>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</si>
  <si>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</si>
  <si>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</si>
  <si>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</si>
  <si>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</si>
  <si>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</si>
  <si>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</si>
  <si>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</si>
  <si>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</si>
  <si>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</si>
  <si>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</si>
  <si>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</si>
  <si>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</si>
  <si>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</si>
  <si>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</si>
  <si>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</si>
  <si>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</si>
  <si>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</si>
  <si>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</si>
  <si>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</si>
  <si>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</si>
  <si>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</si>
  <si>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</si>
  <si>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</si>
  <si>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</si>
  <si>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</si>
  <si>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</si>
  <si>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</si>
  <si>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</si>
  <si>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</si>
  <si>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</si>
  <si>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</si>
  <si>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</si>
  <si>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</si>
  <si>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</si>
  <si>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</si>
  <si>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</si>
  <si>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</si>
  <si>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</si>
  <si>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</si>
  <si>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</si>
  <si>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</si>
  <si>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</si>
  <si>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</si>
  <si>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</si>
  <si>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</si>
  <si>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</si>
  <si>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</si>
  <si>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</si>
  <si>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</si>
  <si>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</si>
  <si>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</si>
  <si>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</si>
  <si>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</si>
  <si>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</si>
  <si>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</si>
  <si>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</si>
  <si>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</si>
  <si>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</si>
  <si>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</si>
  <si>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</si>
  <si>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</si>
  <si>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</si>
  <si>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</si>
  <si>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</si>
  <si>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</si>
  <si>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</si>
  <si>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</si>
  <si>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</si>
  <si>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</si>
  <si>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</si>
  <si>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</si>
  <si>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"Параходство Българско речно плаване" АД - Русе</t>
  </si>
  <si>
    <t>неконсолидиран</t>
  </si>
  <si>
    <t xml:space="preserve"> /Г.Петрова/</t>
  </si>
  <si>
    <t xml:space="preserve"> /инж.Д.Кочанов/</t>
  </si>
  <si>
    <t xml:space="preserve">                          /Г.Петрова/</t>
  </si>
  <si>
    <t xml:space="preserve">                           /инж.Д.Кочанов/</t>
  </si>
  <si>
    <t xml:space="preserve">                       /Г.Петрова/</t>
  </si>
  <si>
    <t xml:space="preserve">                        /инж.Д.Кочанов/</t>
  </si>
  <si>
    <t>/инж.Д.Кочанов/</t>
  </si>
  <si>
    <t xml:space="preserve">                       /Г. Петрова/</t>
  </si>
  <si>
    <t xml:space="preserve">                         /инж.Д.Кочанов/</t>
  </si>
  <si>
    <t xml:space="preserve">                         </t>
  </si>
  <si>
    <t xml:space="preserve">         /Г.Петрова/</t>
  </si>
  <si>
    <t>1.ИНТЕРЛИХТЕР-БУДАПЕЩА</t>
  </si>
  <si>
    <t xml:space="preserve"> Ръководител:</t>
  </si>
  <si>
    <t xml:space="preserve">                   /Г.Петрова/</t>
  </si>
  <si>
    <t xml:space="preserve">                          /инж.Д.Кочанов/</t>
  </si>
  <si>
    <t xml:space="preserve">Ръководител:                          </t>
  </si>
  <si>
    <t>Дата на съставяне: 18.10.2007 г.</t>
  </si>
  <si>
    <t>18.10.2007 г.</t>
  </si>
  <si>
    <t xml:space="preserve">Дата на съставяне: 18.10.2007 г.                                      </t>
  </si>
  <si>
    <t>Дата на съставяне:18.10.2007 г.</t>
  </si>
  <si>
    <t xml:space="preserve">Дата на съставяне: 18.10.2007 г.                         </t>
  </si>
  <si>
    <t xml:space="preserve">Дата  на съставяне: 18.10.2007 г.                                                                                                                                </t>
  </si>
  <si>
    <t>деветмесечие на 2007 година</t>
  </si>
  <si>
    <t>/инж.Д.Кочанов</t>
  </si>
  <si>
    <t>,</t>
  </si>
</sst>
</file>

<file path=xl/styles.xml><?xml version="1.0" encoding="utf-8"?>
<styleSheet xmlns="http://schemas.openxmlformats.org/spreadsheetml/2006/main">
  <numFmts count="3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&quot;_-;#,##0\ &quot;лв&quot;\-"/>
    <numFmt numFmtId="165" formatCode="#,##0\ &quot;лв&quot;_-;[Red]#,##0\ &quot;лв&quot;\-"/>
    <numFmt numFmtId="166" formatCode="#,##0.00\ &quot;лв&quot;_-;#,##0.00\ &quot;лв&quot;\-"/>
    <numFmt numFmtId="167" formatCode="#,##0.00\ &quot;лв&quot;_-;[Red]#,##0.00\ &quot;лв&quot;\-"/>
    <numFmt numFmtId="168" formatCode="_-* #,##0\ &quot;лв&quot;_-;_-* #,##0\ &quot;лв&quot;\-;_-* &quot;-&quot;\ &quot;лв&quot;_-;_-@_-"/>
    <numFmt numFmtId="169" formatCode="_-* #,##0\ _л_в_-;_-* #,##0\ _л_в\-;_-* &quot;-&quot;\ _л_в_-;_-@_-"/>
    <numFmt numFmtId="170" formatCode="_-* #,##0.00\ &quot;лв&quot;_-;_-* #,##0.00\ &quot;лв&quot;\-;_-* &quot;-&quot;??\ &quot;лв&quot;_-;_-@_-"/>
    <numFmt numFmtId="171" formatCode="_-* #,##0.00\ _л_в_-;_-* #,##0.00\ _л_в\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92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1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92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92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92" fontId="10" fillId="0" borderId="0" xfId="25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92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92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75" zoomScaleNormal="75" workbookViewId="0" topLeftCell="A49">
      <selection activeCell="C68" sqref="C68"/>
    </sheetView>
  </sheetViews>
  <sheetFormatPr defaultColWidth="9.00390625" defaultRowHeight="12.75"/>
  <cols>
    <col min="1" max="1" width="43.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625" style="169" customWidth="1"/>
    <col min="6" max="6" width="9.50390625" style="174" customWidth="1"/>
    <col min="7" max="7" width="12.625" style="169" customWidth="1"/>
    <col min="8" max="8" width="18.625" style="175" customWidth="1"/>
    <col min="9" max="9" width="3.50390625" style="149" customWidth="1"/>
    <col min="10" max="16384" width="9.37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862</v>
      </c>
      <c r="F3" s="217" t="s">
        <v>2</v>
      </c>
      <c r="G3" s="172"/>
      <c r="H3" s="461">
        <v>827183719</v>
      </c>
    </row>
    <row r="4" spans="1:8" ht="15">
      <c r="A4" s="580" t="s">
        <v>3</v>
      </c>
      <c r="B4" s="586"/>
      <c r="C4" s="586"/>
      <c r="D4" s="586"/>
      <c r="E4" s="504" t="s">
        <v>863</v>
      </c>
      <c r="F4" s="582" t="s">
        <v>4</v>
      </c>
      <c r="G4" s="583"/>
      <c r="H4" s="461">
        <v>1114</v>
      </c>
    </row>
    <row r="5" spans="1:8" ht="15">
      <c r="A5" s="580" t="s">
        <v>5</v>
      </c>
      <c r="B5" s="581"/>
      <c r="C5" s="581"/>
      <c r="D5" s="581"/>
      <c r="E5" s="505" t="s">
        <v>886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25.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15284</v>
      </c>
      <c r="D11" s="151">
        <v>15284</v>
      </c>
      <c r="E11" s="237" t="s">
        <v>22</v>
      </c>
      <c r="F11" s="242" t="s">
        <v>23</v>
      </c>
      <c r="G11" s="152">
        <v>28959</v>
      </c>
      <c r="H11" s="152">
        <v>1158</v>
      </c>
    </row>
    <row r="12" spans="1:8" ht="15">
      <c r="A12" s="235" t="s">
        <v>24</v>
      </c>
      <c r="B12" s="241" t="s">
        <v>25</v>
      </c>
      <c r="C12" s="151">
        <v>3724</v>
      </c>
      <c r="D12" s="151">
        <v>2929</v>
      </c>
      <c r="E12" s="237" t="s">
        <v>26</v>
      </c>
      <c r="F12" s="242" t="s">
        <v>27</v>
      </c>
      <c r="G12" s="153">
        <v>28959</v>
      </c>
      <c r="H12" s="153">
        <v>1158</v>
      </c>
    </row>
    <row r="13" spans="1:8" ht="15">
      <c r="A13" s="235" t="s">
        <v>28</v>
      </c>
      <c r="B13" s="241" t="s">
        <v>29</v>
      </c>
      <c r="C13" s="151">
        <v>2238</v>
      </c>
      <c r="D13" s="151">
        <v>1433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4489</v>
      </c>
      <c r="D14" s="151">
        <v>4607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10958</v>
      </c>
      <c r="D15" s="151">
        <v>9511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161</v>
      </c>
      <c r="D16" s="151">
        <v>40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1246</v>
      </c>
      <c r="D17" s="151">
        <v>3164</v>
      </c>
      <c r="E17" s="243" t="s">
        <v>46</v>
      </c>
      <c r="F17" s="245" t="s">
        <v>47</v>
      </c>
      <c r="G17" s="154">
        <f>G11+G14+G15+G16</f>
        <v>28959</v>
      </c>
      <c r="H17" s="154">
        <f>H11+H14+H15+H16</f>
        <v>1158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38100</v>
      </c>
      <c r="D19" s="155">
        <f>SUM(D11:D18)</f>
        <v>36968</v>
      </c>
      <c r="E19" s="237" t="s">
        <v>53</v>
      </c>
      <c r="F19" s="242" t="s">
        <v>54</v>
      </c>
      <c r="G19" s="152"/>
      <c r="H19" s="152">
        <v>19566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2590</v>
      </c>
      <c r="H20" s="158">
        <v>2590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3325</v>
      </c>
      <c r="H21" s="156">
        <f>SUM(H22:H24)</f>
        <v>12911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497</v>
      </c>
      <c r="H22" s="152">
        <v>90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</v>
      </c>
      <c r="D24" s="151">
        <v>1</v>
      </c>
      <c r="E24" s="237" t="s">
        <v>72</v>
      </c>
      <c r="F24" s="242" t="s">
        <v>73</v>
      </c>
      <c r="G24" s="152">
        <v>2828</v>
      </c>
      <c r="H24" s="152">
        <v>12821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5915</v>
      </c>
      <c r="H25" s="154">
        <f>H19+H20+H21</f>
        <v>35067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</v>
      </c>
      <c r="D27" s="155">
        <f>SUM(D23:D26)</f>
        <v>1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-4052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2402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>
        <v>-6454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3152</v>
      </c>
      <c r="H31" s="152">
        <v>2506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3152</v>
      </c>
      <c r="H33" s="154">
        <f>H27+H31+H32</f>
        <v>-1546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1522</v>
      </c>
      <c r="D34" s="155">
        <f>SUM(D35:D38)</f>
        <v>1522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1504</v>
      </c>
      <c r="D35" s="151">
        <v>1504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38026</v>
      </c>
      <c r="H36" s="154">
        <f>H25+H17+H33</f>
        <v>34679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18</v>
      </c>
      <c r="D38" s="151">
        <v>18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25.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2709</v>
      </c>
      <c r="H43" s="152">
        <v>2709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625</v>
      </c>
      <c r="H44" s="152">
        <v>625</v>
      </c>
    </row>
    <row r="45" spans="1:15" ht="15">
      <c r="A45" s="235" t="s">
        <v>136</v>
      </c>
      <c r="B45" s="249" t="s">
        <v>137</v>
      </c>
      <c r="C45" s="155">
        <f>C34+C39+C44</f>
        <v>1522</v>
      </c>
      <c r="D45" s="155">
        <f>D34+D39+D44</f>
        <v>1522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42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3334</v>
      </c>
      <c r="H49" s="154">
        <f>SUM(H43:H48)</f>
        <v>3376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27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277</v>
      </c>
      <c r="H53" s="152">
        <v>277</v>
      </c>
    </row>
    <row r="54" spans="1:8" ht="27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39627</v>
      </c>
      <c r="D55" s="155">
        <f>D19+D20+D21+D27+D32+D45+D51+D53+D54</f>
        <v>38491</v>
      </c>
      <c r="E55" s="237" t="s">
        <v>172</v>
      </c>
      <c r="F55" s="261" t="s">
        <v>173</v>
      </c>
      <c r="G55" s="154">
        <f>G49+G51+G52+G53+G54</f>
        <v>3611</v>
      </c>
      <c r="H55" s="154">
        <f>H49+H51+H52+H53+H54</f>
        <v>3653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1327</v>
      </c>
      <c r="D58" s="151">
        <v>1463</v>
      </c>
      <c r="E58" s="237" t="s">
        <v>127</v>
      </c>
      <c r="F58" s="272"/>
      <c r="G58" s="252"/>
      <c r="H58" s="154"/>
    </row>
    <row r="59" spans="1:13" ht="25.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25</v>
      </c>
      <c r="H60" s="152">
        <v>112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5131</v>
      </c>
      <c r="H61" s="154">
        <f>SUM(H62:H68)</f>
        <v>5215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93</v>
      </c>
      <c r="H62" s="152">
        <v>54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1327</v>
      </c>
      <c r="D64" s="155">
        <f>SUM(D58:D63)</f>
        <v>1463</v>
      </c>
      <c r="E64" s="237" t="s">
        <v>200</v>
      </c>
      <c r="F64" s="242" t="s">
        <v>201</v>
      </c>
      <c r="G64" s="152">
        <v>2668</v>
      </c>
      <c r="H64" s="152">
        <v>3223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101</v>
      </c>
      <c r="H65" s="152">
        <v>2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1313</v>
      </c>
      <c r="H66" s="152">
        <v>1473</v>
      </c>
    </row>
    <row r="67" spans="1:8" ht="15">
      <c r="A67" s="235" t="s">
        <v>207</v>
      </c>
      <c r="B67" s="241" t="s">
        <v>208</v>
      </c>
      <c r="C67" s="151">
        <v>214</v>
      </c>
      <c r="D67" s="151">
        <v>157</v>
      </c>
      <c r="E67" s="237" t="s">
        <v>209</v>
      </c>
      <c r="F67" s="242" t="s">
        <v>210</v>
      </c>
      <c r="G67" s="152">
        <v>332</v>
      </c>
      <c r="H67" s="152">
        <v>387</v>
      </c>
    </row>
    <row r="68" spans="1:8" ht="15">
      <c r="A68" s="235" t="s">
        <v>211</v>
      </c>
      <c r="B68" s="241" t="s">
        <v>212</v>
      </c>
      <c r="C68" s="151">
        <v>2249</v>
      </c>
      <c r="D68" s="151">
        <v>2321</v>
      </c>
      <c r="E68" s="237" t="s">
        <v>213</v>
      </c>
      <c r="F68" s="242" t="s">
        <v>214</v>
      </c>
      <c r="G68" s="152">
        <v>624</v>
      </c>
      <c r="H68" s="152">
        <v>76</v>
      </c>
    </row>
    <row r="69" spans="1:8" ht="15">
      <c r="A69" s="235" t="s">
        <v>215</v>
      </c>
      <c r="B69" s="241" t="s">
        <v>216</v>
      </c>
      <c r="C69" s="151">
        <v>1768</v>
      </c>
      <c r="D69" s="151">
        <v>452</v>
      </c>
      <c r="E69" s="251" t="s">
        <v>78</v>
      </c>
      <c r="F69" s="242" t="s">
        <v>217</v>
      </c>
      <c r="G69" s="152">
        <v>19</v>
      </c>
      <c r="H69" s="152">
        <v>55</v>
      </c>
    </row>
    <row r="70" spans="1:8" ht="25.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235</v>
      </c>
      <c r="H70" s="152">
        <v>235</v>
      </c>
    </row>
    <row r="71" spans="1:18" ht="15">
      <c r="A71" s="235" t="s">
        <v>222</v>
      </c>
      <c r="B71" s="241" t="s">
        <v>223</v>
      </c>
      <c r="C71" s="151">
        <v>159</v>
      </c>
      <c r="D71" s="151">
        <v>231</v>
      </c>
      <c r="E71" s="253" t="s">
        <v>46</v>
      </c>
      <c r="F71" s="273" t="s">
        <v>224</v>
      </c>
      <c r="G71" s="161">
        <f>G59+G60+G61+G69+G70</f>
        <v>5410</v>
      </c>
      <c r="H71" s="161">
        <f>H59+H60+H61+H69+H70</f>
        <v>5617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38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27">
      <c r="A74" s="235" t="s">
        <v>229</v>
      </c>
      <c r="B74" s="241" t="s">
        <v>230</v>
      </c>
      <c r="C74" s="151">
        <v>98</v>
      </c>
      <c r="D74" s="151">
        <v>66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4488</v>
      </c>
      <c r="D75" s="155">
        <f>SUM(D67:D74)</f>
        <v>3265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27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25.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5410</v>
      </c>
      <c r="H79" s="162">
        <f>H71+H74+H75+H76</f>
        <v>5617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25.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645</v>
      </c>
      <c r="D87" s="151">
        <v>212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946</v>
      </c>
      <c r="D88" s="151">
        <v>492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14</v>
      </c>
      <c r="D89" s="151">
        <v>26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1605</v>
      </c>
      <c r="D91" s="155">
        <f>SUM(D87:D90)</f>
        <v>730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7420</v>
      </c>
      <c r="D93" s="155">
        <f>D64+D75+D84+D91+D92</f>
        <v>5458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26.25" thickBot="1">
      <c r="A94" s="448" t="s">
        <v>268</v>
      </c>
      <c r="B94" s="288" t="s">
        <v>269</v>
      </c>
      <c r="C94" s="164">
        <f>C93+C55</f>
        <v>47047</v>
      </c>
      <c r="D94" s="164">
        <f>D93+D55</f>
        <v>43949</v>
      </c>
      <c r="E94" s="449" t="s">
        <v>270</v>
      </c>
      <c r="F94" s="289" t="s">
        <v>271</v>
      </c>
      <c r="G94" s="165">
        <f>G36+G39+G55+G79</f>
        <v>47047</v>
      </c>
      <c r="H94" s="165">
        <f>H36+H39+H55+H79</f>
        <v>43949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 t="s">
        <v>864</v>
      </c>
      <c r="E99" s="45"/>
      <c r="F99" s="170"/>
      <c r="G99" s="171"/>
      <c r="H99" s="172"/>
    </row>
    <row r="100" spans="1:5" ht="15">
      <c r="A100" s="173"/>
      <c r="B100" s="173"/>
      <c r="C100" s="584" t="s">
        <v>879</v>
      </c>
      <c r="D100" s="585"/>
      <c r="E100" s="585"/>
    </row>
    <row r="101" ht="25.5">
      <c r="D101" s="169" t="s">
        <v>887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2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6">
      <selection activeCell="H17" sqref="H17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625" style="545" customWidth="1"/>
    <col min="5" max="5" width="37.375" style="568" customWidth="1"/>
    <col min="6" max="6" width="9.00390625" style="568" customWidth="1"/>
    <col min="7" max="7" width="11.625" style="545" customWidth="1"/>
    <col min="8" max="8" width="13.125" style="545" customWidth="1"/>
    <col min="9" max="16384" width="9.37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"Параходство Българско речно плаване" АД - Русе</v>
      </c>
      <c r="C2" s="589"/>
      <c r="D2" s="589"/>
      <c r="E2" s="589"/>
      <c r="F2" s="576" t="s">
        <v>2</v>
      </c>
      <c r="G2" s="576"/>
      <c r="H2" s="526">
        <f>'справка №1-БАЛАНС'!H3</f>
        <v>827183719</v>
      </c>
    </row>
    <row r="3" spans="1:8" ht="15">
      <c r="A3" s="467" t="s">
        <v>275</v>
      </c>
      <c r="B3" s="589" t="str">
        <f>'справка №1-БАЛАНС'!E4</f>
        <v>неконсолидиран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1114</v>
      </c>
    </row>
    <row r="4" spans="1:8" ht="17.25" customHeight="1">
      <c r="A4" s="467" t="s">
        <v>5</v>
      </c>
      <c r="B4" s="590" t="str">
        <f>'справка №1-БАЛАНС'!E5</f>
        <v>деветмесечие на 2007 година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10278</v>
      </c>
      <c r="D9" s="46">
        <v>10573</v>
      </c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7310</v>
      </c>
      <c r="D10" s="46">
        <v>6662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996</v>
      </c>
      <c r="D11" s="46">
        <v>548</v>
      </c>
      <c r="E11" s="300" t="s">
        <v>293</v>
      </c>
      <c r="F11" s="549" t="s">
        <v>294</v>
      </c>
      <c r="G11" s="550">
        <v>28716</v>
      </c>
      <c r="H11" s="550">
        <v>24140</v>
      </c>
    </row>
    <row r="12" spans="1:8" ht="12">
      <c r="A12" s="298" t="s">
        <v>295</v>
      </c>
      <c r="B12" s="299" t="s">
        <v>296</v>
      </c>
      <c r="C12" s="46">
        <v>2433</v>
      </c>
      <c r="D12" s="46">
        <v>2070</v>
      </c>
      <c r="E12" s="300" t="s">
        <v>78</v>
      </c>
      <c r="F12" s="549" t="s">
        <v>297</v>
      </c>
      <c r="G12" s="550">
        <v>831</v>
      </c>
      <c r="H12" s="550">
        <v>521</v>
      </c>
    </row>
    <row r="13" spans="1:18" ht="12">
      <c r="A13" s="298" t="s">
        <v>298</v>
      </c>
      <c r="B13" s="299" t="s">
        <v>299</v>
      </c>
      <c r="C13" s="46">
        <v>701</v>
      </c>
      <c r="D13" s="46">
        <v>640</v>
      </c>
      <c r="E13" s="301" t="s">
        <v>51</v>
      </c>
      <c r="F13" s="551" t="s">
        <v>300</v>
      </c>
      <c r="G13" s="548">
        <f>SUM(G9:G12)</f>
        <v>29547</v>
      </c>
      <c r="H13" s="548">
        <f>SUM(H9:H12)</f>
        <v>24661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24">
      <c r="A14" s="298" t="s">
        <v>301</v>
      </c>
      <c r="B14" s="299" t="s">
        <v>302</v>
      </c>
      <c r="C14" s="46">
        <v>1</v>
      </c>
      <c r="D14" s="46">
        <v>1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4" t="s">
        <v>306</v>
      </c>
      <c r="G15" s="550"/>
      <c r="H15" s="550">
        <v>29</v>
      </c>
    </row>
    <row r="16" spans="1:8" ht="12">
      <c r="A16" s="298" t="s">
        <v>307</v>
      </c>
      <c r="B16" s="299" t="s">
        <v>308</v>
      </c>
      <c r="C16" s="47">
        <v>4208</v>
      </c>
      <c r="D16" s="47">
        <v>3207</v>
      </c>
      <c r="E16" s="298" t="s">
        <v>309</v>
      </c>
      <c r="F16" s="552" t="s">
        <v>310</v>
      </c>
      <c r="G16" s="555"/>
      <c r="H16" s="555">
        <v>29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25927</v>
      </c>
      <c r="D19" s="49">
        <f>SUM(D9:D15)+D16</f>
        <v>23701</v>
      </c>
      <c r="E19" s="304" t="s">
        <v>317</v>
      </c>
      <c r="F19" s="552" t="s">
        <v>318</v>
      </c>
      <c r="G19" s="550">
        <v>3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24</v>
      </c>
      <c r="D22" s="46">
        <v>19</v>
      </c>
      <c r="E22" s="304" t="s">
        <v>326</v>
      </c>
      <c r="F22" s="552" t="s">
        <v>327</v>
      </c>
      <c r="G22" s="550">
        <v>81</v>
      </c>
      <c r="H22" s="550">
        <v>164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24">
      <c r="A24" s="298" t="s">
        <v>332</v>
      </c>
      <c r="B24" s="305" t="s">
        <v>333</v>
      </c>
      <c r="C24" s="46">
        <v>119</v>
      </c>
      <c r="D24" s="46">
        <v>136</v>
      </c>
      <c r="E24" s="301" t="s">
        <v>103</v>
      </c>
      <c r="F24" s="554" t="s">
        <v>334</v>
      </c>
      <c r="G24" s="548">
        <f>SUM(G19:G23)</f>
        <v>84</v>
      </c>
      <c r="H24" s="548">
        <f>SUM(H19:H23)</f>
        <v>164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59</v>
      </c>
      <c r="D25" s="46">
        <v>85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202</v>
      </c>
      <c r="D26" s="49">
        <f>SUM(D22:D25)</f>
        <v>240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24">
      <c r="A28" s="127" t="s">
        <v>337</v>
      </c>
      <c r="B28" s="293" t="s">
        <v>338</v>
      </c>
      <c r="C28" s="50">
        <f>C26+C19</f>
        <v>26129</v>
      </c>
      <c r="D28" s="50">
        <f>D26+D19</f>
        <v>23941</v>
      </c>
      <c r="E28" s="127" t="s">
        <v>339</v>
      </c>
      <c r="F28" s="554" t="s">
        <v>340</v>
      </c>
      <c r="G28" s="548">
        <f>G13+G15+G24</f>
        <v>29631</v>
      </c>
      <c r="H28" s="548">
        <f>H13+H15+H24</f>
        <v>24854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3502</v>
      </c>
      <c r="D30" s="50">
        <f>IF((H28-D28)&gt;0,H28-D28,0)</f>
        <v>913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26129</v>
      </c>
      <c r="D33" s="49">
        <f>D28+D31+D32</f>
        <v>23941</v>
      </c>
      <c r="E33" s="127" t="s">
        <v>353</v>
      </c>
      <c r="F33" s="554" t="s">
        <v>354</v>
      </c>
      <c r="G33" s="53">
        <f>G32+G31+G28</f>
        <v>29631</v>
      </c>
      <c r="H33" s="53">
        <f>H32+H31+H28</f>
        <v>24854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3502</v>
      </c>
      <c r="D34" s="50">
        <f>IF((H33-D33)&gt;0,H33-D33,0)</f>
        <v>913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350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24">
      <c r="A36" s="309" t="s">
        <v>361</v>
      </c>
      <c r="B36" s="305" t="s">
        <v>362</v>
      </c>
      <c r="C36" s="46">
        <v>350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24">
      <c r="A39" s="312" t="s">
        <v>367</v>
      </c>
      <c r="B39" s="129" t="s">
        <v>368</v>
      </c>
      <c r="C39" s="460">
        <f>+IF((G33-C33-C35)&gt;0,G33-C33-C35,0)</f>
        <v>3152</v>
      </c>
      <c r="D39" s="460">
        <f>+IF((H33-D33-D35)&gt;0,H33-D33-D35,0)</f>
        <v>913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3152</v>
      </c>
      <c r="D41" s="52">
        <f>IF(H39=0,IF(D39-D40&gt;0,D39-D40+H40,0),IF(H39-H40&lt;0,H40-H39+D39,0))</f>
        <v>913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29631</v>
      </c>
      <c r="D42" s="53">
        <f>D33+D35+D39</f>
        <v>24854</v>
      </c>
      <c r="E42" s="128" t="s">
        <v>380</v>
      </c>
      <c r="F42" s="129" t="s">
        <v>381</v>
      </c>
      <c r="G42" s="53">
        <f>G39+G33</f>
        <v>29631</v>
      </c>
      <c r="H42" s="53">
        <f>H39+H33</f>
        <v>24854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860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 t="s">
        <v>881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">
        <v>864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 t="s">
        <v>865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31:H32 C31:D32 C36:D36 C38:D38 C40:D40 C9:D14 C22:D25 G9:H12 G15:H16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11811023622047245" right="0.11811023622047245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75" zoomScaleNormal="75" workbookViewId="0" topLeftCell="A1">
      <selection activeCell="C39" sqref="C39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375" style="543" customWidth="1"/>
    <col min="5" max="5" width="10.125" style="131" customWidth="1"/>
    <col min="6" max="6" width="12.00390625" style="131" customWidth="1"/>
    <col min="7" max="16384" width="9.37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"Параходство Българско речно плаване" АД - Русе</v>
      </c>
      <c r="C4" s="541" t="s">
        <v>2</v>
      </c>
      <c r="D4" s="541">
        <f>'справка №1-БАЛАНС'!H3</f>
        <v>827183719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>
        <f>'справка №1-БАЛАНС'!H4</f>
        <v>1114</v>
      </c>
    </row>
    <row r="6" spans="1:6" ht="12" customHeight="1">
      <c r="A6" s="471" t="s">
        <v>5</v>
      </c>
      <c r="B6" s="506" t="str">
        <f>'справка №1-БАЛАНС'!E5</f>
        <v>деветмесечие на 2007 година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30855</v>
      </c>
      <c r="D10" s="54">
        <v>27464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-20804</v>
      </c>
      <c r="D11" s="54">
        <v>-19976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24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-6095</v>
      </c>
      <c r="D13" s="54">
        <v>-5215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24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-897</v>
      </c>
      <c r="D19" s="54">
        <v>-584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3059</v>
      </c>
      <c r="D20" s="55">
        <f>SUM(D10:D19)</f>
        <v>1689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-2045</v>
      </c>
      <c r="D22" s="54">
        <v>-1985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10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-2035</v>
      </c>
      <c r="D32" s="55">
        <f>SUM(D22:D31)</f>
        <v>-1985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-95</v>
      </c>
      <c r="D37" s="54">
        <v>-90</v>
      </c>
      <c r="E37" s="130"/>
      <c r="F37" s="130"/>
    </row>
    <row r="38" spans="1:6" ht="12">
      <c r="A38" s="332" t="s">
        <v>440</v>
      </c>
      <c r="B38" s="333" t="s">
        <v>441</v>
      </c>
      <c r="C38" s="54">
        <v>-54</v>
      </c>
      <c r="D38" s="54">
        <v>-8</v>
      </c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-149</v>
      </c>
      <c r="D42" s="55">
        <f>SUM(D34:D41)</f>
        <v>-98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875</v>
      </c>
      <c r="D43" s="55">
        <f>D42+D32+D20</f>
        <v>-394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730</v>
      </c>
      <c r="D44" s="132">
        <v>1090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1605</v>
      </c>
      <c r="D45" s="55">
        <f>D44+D43</f>
        <v>696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1591</v>
      </c>
      <c r="D46" s="56">
        <v>668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14</v>
      </c>
      <c r="D47" s="56">
        <v>28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78"/>
      <c r="D52" s="578"/>
      <c r="G52" s="133"/>
      <c r="H52" s="133"/>
    </row>
    <row r="53" spans="1:8" ht="12">
      <c r="A53" s="318"/>
      <c r="B53" s="318" t="s">
        <v>867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37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 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 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 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 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 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 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 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 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 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7">
      <formula1>0</formula1>
      <formula2>9999999999999990</formula2>
    </dataValidation>
  </dataValidations>
  <printOptions horizontalCentered="1"/>
  <pageMargins left="0.07874015748031496" right="0.07874015748031496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75" zoomScaleNormal="75" workbookViewId="0" topLeftCell="A1">
      <selection activeCell="A38" sqref="A38"/>
    </sheetView>
  </sheetViews>
  <sheetFormatPr defaultColWidth="9.00390625" defaultRowHeight="12.75"/>
  <cols>
    <col min="1" max="1" width="48.50390625" style="539" customWidth="1"/>
    <col min="2" max="2" width="8.375" style="540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"Параходство Българско речно плаване" АД - Русе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827183719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1114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деветмесечие на 2007 година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1158</v>
      </c>
      <c r="D11" s="58">
        <f>'справка №1-БАЛАНС'!H19</f>
        <v>19566</v>
      </c>
      <c r="E11" s="58">
        <f>'справка №1-БАЛАНС'!H20</f>
        <v>2590</v>
      </c>
      <c r="F11" s="58">
        <f>'справка №1-БАЛАНС'!H22</f>
        <v>90</v>
      </c>
      <c r="G11" s="58">
        <f>'справка №1-БАЛАНС'!H23</f>
        <v>0</v>
      </c>
      <c r="H11" s="60">
        <v>12821</v>
      </c>
      <c r="I11" s="58">
        <f>'справка №1-БАЛАНС'!H28+'справка №1-БАЛАНС'!H31</f>
        <v>4908</v>
      </c>
      <c r="J11" s="58">
        <f>'справка №1-БАЛАНС'!H29+'справка №1-БАЛАНС'!H32</f>
        <v>-6454</v>
      </c>
      <c r="K11" s="60"/>
      <c r="L11" s="344">
        <f>SUM(C11:K11)</f>
        <v>34679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1158</v>
      </c>
      <c r="D15" s="61">
        <f aca="true" t="shared" si="2" ref="D15:M15">D11+D12</f>
        <v>19566</v>
      </c>
      <c r="E15" s="61">
        <f t="shared" si="2"/>
        <v>2590</v>
      </c>
      <c r="F15" s="61">
        <f t="shared" si="2"/>
        <v>90</v>
      </c>
      <c r="G15" s="61">
        <f t="shared" si="2"/>
        <v>0</v>
      </c>
      <c r="H15" s="61">
        <f t="shared" si="2"/>
        <v>12821</v>
      </c>
      <c r="I15" s="61">
        <f t="shared" si="2"/>
        <v>4908</v>
      </c>
      <c r="J15" s="61">
        <f t="shared" si="2"/>
        <v>-6454</v>
      </c>
      <c r="K15" s="61">
        <f t="shared" si="2"/>
        <v>0</v>
      </c>
      <c r="L15" s="344">
        <f t="shared" si="1"/>
        <v>34679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3152</v>
      </c>
      <c r="J16" s="345">
        <f>+'справка №1-БАЛАНС'!G32</f>
        <v>0</v>
      </c>
      <c r="K16" s="60"/>
      <c r="L16" s="344">
        <f t="shared" si="1"/>
        <v>3152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2500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6</v>
      </c>
      <c r="G17" s="62">
        <f t="shared" si="3"/>
        <v>0</v>
      </c>
      <c r="H17" s="62">
        <f t="shared" si="3"/>
        <v>0</v>
      </c>
      <c r="I17" s="62">
        <f t="shared" si="3"/>
        <v>-2506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>
        <v>2500</v>
      </c>
      <c r="D19" s="60"/>
      <c r="E19" s="60"/>
      <c r="F19" s="60">
        <v>6</v>
      </c>
      <c r="G19" s="60"/>
      <c r="H19" s="60"/>
      <c r="I19" s="60">
        <v>-2506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>
        <v>401</v>
      </c>
      <c r="G20" s="60"/>
      <c r="H20" s="60">
        <v>-4453</v>
      </c>
      <c r="I20" s="60">
        <v>-2402</v>
      </c>
      <c r="J20" s="60">
        <v>6454</v>
      </c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>
        <v>25301</v>
      </c>
      <c r="D28" s="60">
        <v>-19566</v>
      </c>
      <c r="E28" s="60"/>
      <c r="F28" s="60"/>
      <c r="G28" s="60"/>
      <c r="H28" s="60">
        <v>-5540</v>
      </c>
      <c r="I28" s="60"/>
      <c r="J28" s="60"/>
      <c r="K28" s="60"/>
      <c r="L28" s="344">
        <f t="shared" si="1"/>
        <v>195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28959</v>
      </c>
      <c r="D29" s="59">
        <f aca="true" t="shared" si="6" ref="D29:M29">D17+D20+D21+D24+D28+D27+D15+D16</f>
        <v>0</v>
      </c>
      <c r="E29" s="59">
        <f t="shared" si="6"/>
        <v>2590</v>
      </c>
      <c r="F29" s="59">
        <f t="shared" si="6"/>
        <v>497</v>
      </c>
      <c r="G29" s="59">
        <f t="shared" si="6"/>
        <v>0</v>
      </c>
      <c r="H29" s="59">
        <f t="shared" si="6"/>
        <v>2828</v>
      </c>
      <c r="I29" s="59">
        <f t="shared" si="6"/>
        <v>3152</v>
      </c>
      <c r="J29" s="59">
        <f t="shared" si="6"/>
        <v>0</v>
      </c>
      <c r="K29" s="59">
        <f t="shared" si="6"/>
        <v>0</v>
      </c>
      <c r="L29" s="344">
        <f t="shared" si="1"/>
        <v>38026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28959</v>
      </c>
      <c r="D32" s="59">
        <f t="shared" si="7"/>
        <v>0</v>
      </c>
      <c r="E32" s="59">
        <f t="shared" si="7"/>
        <v>2590</v>
      </c>
      <c r="F32" s="59">
        <f t="shared" si="7"/>
        <v>497</v>
      </c>
      <c r="G32" s="59">
        <f t="shared" si="7"/>
        <v>0</v>
      </c>
      <c r="H32" s="59">
        <f t="shared" si="7"/>
        <v>2828</v>
      </c>
      <c r="I32" s="59">
        <f t="shared" si="7"/>
        <v>3152</v>
      </c>
      <c r="J32" s="59">
        <f t="shared" si="7"/>
        <v>0</v>
      </c>
      <c r="K32" s="59">
        <f t="shared" si="7"/>
        <v>0</v>
      </c>
      <c r="L32" s="344">
        <f t="shared" si="1"/>
        <v>38026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885</v>
      </c>
      <c r="B38" s="19"/>
      <c r="C38" s="15"/>
      <c r="D38" s="591" t="s">
        <v>382</v>
      </c>
      <c r="E38" s="591"/>
      <c r="F38" s="591" t="s">
        <v>877</v>
      </c>
      <c r="G38" s="591"/>
      <c r="H38" s="591"/>
      <c r="I38" s="591"/>
      <c r="J38" s="15" t="s">
        <v>876</v>
      </c>
      <c r="K38" s="15"/>
      <c r="L38" s="591" t="s">
        <v>878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7">
      <selection activeCell="K23" sqref="K2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"Параходство Българско речно плаване" АД - Русе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827183719</v>
      </c>
      <c r="P2" s="483"/>
      <c r="Q2" s="483"/>
      <c r="R2" s="526"/>
    </row>
    <row r="3" spans="1:18" ht="15">
      <c r="A3" s="597" t="s">
        <v>5</v>
      </c>
      <c r="B3" s="598"/>
      <c r="C3" s="600" t="str">
        <f>'справка №1-БАЛАНС'!E5</f>
        <v>деветмесечие на 2007 година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1114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11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1" t="s">
        <v>529</v>
      </c>
      <c r="R5" s="611" t="s">
        <v>530</v>
      </c>
    </row>
    <row r="6" spans="1:18" s="100" customFormat="1" ht="60">
      <c r="A6" s="604"/>
      <c r="B6" s="605"/>
      <c r="C6" s="607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2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2"/>
      <c r="R6" s="612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15284</v>
      </c>
      <c r="E9" s="189"/>
      <c r="F9" s="189"/>
      <c r="G9" s="74">
        <f>D9+E9-F9</f>
        <v>15284</v>
      </c>
      <c r="H9" s="65"/>
      <c r="I9" s="65"/>
      <c r="J9" s="74">
        <f>G9+H9-I9</f>
        <v>15284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15284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3147</v>
      </c>
      <c r="E10" s="189">
        <v>859</v>
      </c>
      <c r="F10" s="189"/>
      <c r="G10" s="74">
        <f aca="true" t="shared" si="2" ref="G10:G39">D10+E10-F10</f>
        <v>4006</v>
      </c>
      <c r="H10" s="65"/>
      <c r="I10" s="65"/>
      <c r="J10" s="74">
        <f aca="true" t="shared" si="3" ref="J10:J39">G10+H10-I10</f>
        <v>4006</v>
      </c>
      <c r="K10" s="65">
        <v>218</v>
      </c>
      <c r="L10" s="65">
        <v>64</v>
      </c>
      <c r="M10" s="65"/>
      <c r="N10" s="74">
        <f aca="true" t="shared" si="4" ref="N10:N39">K10+L10-M10</f>
        <v>282</v>
      </c>
      <c r="O10" s="65"/>
      <c r="P10" s="65"/>
      <c r="Q10" s="74">
        <f t="shared" si="0"/>
        <v>282</v>
      </c>
      <c r="R10" s="74">
        <f t="shared" si="1"/>
        <v>3724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1492</v>
      </c>
      <c r="E11" s="189">
        <v>928</v>
      </c>
      <c r="F11" s="189"/>
      <c r="G11" s="74">
        <f t="shared" si="2"/>
        <v>2420</v>
      </c>
      <c r="H11" s="65"/>
      <c r="I11" s="65"/>
      <c r="J11" s="74">
        <f t="shared" si="3"/>
        <v>2420</v>
      </c>
      <c r="K11" s="65">
        <v>59</v>
      </c>
      <c r="L11" s="65">
        <v>123</v>
      </c>
      <c r="M11" s="65"/>
      <c r="N11" s="74">
        <f t="shared" si="4"/>
        <v>182</v>
      </c>
      <c r="O11" s="65"/>
      <c r="P11" s="65"/>
      <c r="Q11" s="74">
        <f t="shared" si="0"/>
        <v>182</v>
      </c>
      <c r="R11" s="74">
        <f t="shared" si="1"/>
        <v>2238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4632</v>
      </c>
      <c r="E12" s="189">
        <v>24</v>
      </c>
      <c r="F12" s="189"/>
      <c r="G12" s="74">
        <f t="shared" si="2"/>
        <v>4656</v>
      </c>
      <c r="H12" s="65"/>
      <c r="I12" s="65"/>
      <c r="J12" s="74">
        <f t="shared" si="3"/>
        <v>4656</v>
      </c>
      <c r="K12" s="65">
        <v>25</v>
      </c>
      <c r="L12" s="65">
        <v>142</v>
      </c>
      <c r="M12" s="65"/>
      <c r="N12" s="74">
        <f t="shared" si="4"/>
        <v>167</v>
      </c>
      <c r="O12" s="65"/>
      <c r="P12" s="65"/>
      <c r="Q12" s="74">
        <f t="shared" si="0"/>
        <v>167</v>
      </c>
      <c r="R12" s="74">
        <f t="shared" si="1"/>
        <v>4489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20467</v>
      </c>
      <c r="E13" s="189">
        <v>2193</v>
      </c>
      <c r="F13" s="189">
        <v>325</v>
      </c>
      <c r="G13" s="74">
        <f t="shared" si="2"/>
        <v>22335</v>
      </c>
      <c r="H13" s="65"/>
      <c r="I13" s="65"/>
      <c r="J13" s="74">
        <f t="shared" si="3"/>
        <v>22335</v>
      </c>
      <c r="K13" s="65">
        <v>10956</v>
      </c>
      <c r="L13" s="65">
        <v>629</v>
      </c>
      <c r="M13" s="65">
        <v>208</v>
      </c>
      <c r="N13" s="74">
        <f t="shared" si="4"/>
        <v>11377</v>
      </c>
      <c r="O13" s="65"/>
      <c r="P13" s="65"/>
      <c r="Q13" s="74">
        <f t="shared" si="0"/>
        <v>11377</v>
      </c>
      <c r="R13" s="74">
        <f t="shared" si="1"/>
        <v>10958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197</v>
      </c>
      <c r="E14" s="189">
        <v>159</v>
      </c>
      <c r="F14" s="189">
        <v>1</v>
      </c>
      <c r="G14" s="74">
        <f t="shared" si="2"/>
        <v>355</v>
      </c>
      <c r="H14" s="65"/>
      <c r="I14" s="65"/>
      <c r="J14" s="74">
        <f t="shared" si="3"/>
        <v>355</v>
      </c>
      <c r="K14" s="65">
        <v>157</v>
      </c>
      <c r="L14" s="65">
        <v>38</v>
      </c>
      <c r="M14" s="65">
        <v>1</v>
      </c>
      <c r="N14" s="74">
        <f t="shared" si="4"/>
        <v>194</v>
      </c>
      <c r="O14" s="65"/>
      <c r="P14" s="65"/>
      <c r="Q14" s="74">
        <f t="shared" si="0"/>
        <v>194</v>
      </c>
      <c r="R14" s="74">
        <f t="shared" si="1"/>
        <v>161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36">
      <c r="A15" s="455" t="s">
        <v>857</v>
      </c>
      <c r="B15" s="374" t="s">
        <v>858</v>
      </c>
      <c r="C15" s="456" t="s">
        <v>859</v>
      </c>
      <c r="D15" s="457">
        <v>3164</v>
      </c>
      <c r="E15" s="457">
        <v>2281</v>
      </c>
      <c r="F15" s="457">
        <v>4199</v>
      </c>
      <c r="G15" s="74">
        <f t="shared" si="2"/>
        <v>1246</v>
      </c>
      <c r="H15" s="458"/>
      <c r="I15" s="458"/>
      <c r="J15" s="74">
        <f t="shared" si="3"/>
        <v>1246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1246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48383</v>
      </c>
      <c r="E17" s="194">
        <f>SUM(E9:E16)</f>
        <v>6444</v>
      </c>
      <c r="F17" s="194">
        <f>SUM(F9:F16)</f>
        <v>4525</v>
      </c>
      <c r="G17" s="74">
        <f t="shared" si="2"/>
        <v>50302</v>
      </c>
      <c r="H17" s="75">
        <f>SUM(H9:H16)</f>
        <v>0</v>
      </c>
      <c r="I17" s="75">
        <f>SUM(I9:I16)</f>
        <v>0</v>
      </c>
      <c r="J17" s="74">
        <f t="shared" si="3"/>
        <v>50302</v>
      </c>
      <c r="K17" s="75">
        <f>SUM(K9:K16)</f>
        <v>11415</v>
      </c>
      <c r="L17" s="75">
        <f>SUM(L9:L16)</f>
        <v>996</v>
      </c>
      <c r="M17" s="75">
        <f>SUM(M9:M16)</f>
        <v>209</v>
      </c>
      <c r="N17" s="74">
        <f t="shared" si="4"/>
        <v>12202</v>
      </c>
      <c r="O17" s="75">
        <f>SUM(O9:O16)</f>
        <v>0</v>
      </c>
      <c r="P17" s="75">
        <f>SUM(P9:P16)</f>
        <v>0</v>
      </c>
      <c r="Q17" s="74">
        <f t="shared" si="5"/>
        <v>12202</v>
      </c>
      <c r="R17" s="74">
        <f t="shared" si="6"/>
        <v>38100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>
        <v>4</v>
      </c>
      <c r="F22" s="189"/>
      <c r="G22" s="74">
        <f t="shared" si="2"/>
        <v>16</v>
      </c>
      <c r="H22" s="65"/>
      <c r="I22" s="65"/>
      <c r="J22" s="74">
        <f t="shared" si="3"/>
        <v>16</v>
      </c>
      <c r="K22" s="65">
        <v>11</v>
      </c>
      <c r="L22" s="65"/>
      <c r="M22" s="65"/>
      <c r="N22" s="74">
        <f t="shared" si="4"/>
        <v>11</v>
      </c>
      <c r="O22" s="65"/>
      <c r="P22" s="65"/>
      <c r="Q22" s="74">
        <f t="shared" si="5"/>
        <v>11</v>
      </c>
      <c r="R22" s="74">
        <f t="shared" si="6"/>
        <v>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4</v>
      </c>
      <c r="F25" s="190">
        <f t="shared" si="7"/>
        <v>0</v>
      </c>
      <c r="G25" s="67">
        <f t="shared" si="2"/>
        <v>16</v>
      </c>
      <c r="H25" s="66">
        <f t="shared" si="7"/>
        <v>0</v>
      </c>
      <c r="I25" s="66">
        <f t="shared" si="7"/>
        <v>0</v>
      </c>
      <c r="J25" s="67">
        <f t="shared" si="3"/>
        <v>16</v>
      </c>
      <c r="K25" s="66">
        <f t="shared" si="7"/>
        <v>11</v>
      </c>
      <c r="L25" s="66">
        <f t="shared" si="7"/>
        <v>0</v>
      </c>
      <c r="M25" s="66">
        <f t="shared" si="7"/>
        <v>0</v>
      </c>
      <c r="N25" s="67">
        <f t="shared" si="4"/>
        <v>11</v>
      </c>
      <c r="O25" s="66">
        <f t="shared" si="7"/>
        <v>0</v>
      </c>
      <c r="P25" s="66">
        <f t="shared" si="7"/>
        <v>0</v>
      </c>
      <c r="Q25" s="67">
        <f t="shared" si="5"/>
        <v>11</v>
      </c>
      <c r="R25" s="67">
        <f t="shared" si="6"/>
        <v>5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1522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1522</v>
      </c>
      <c r="H27" s="70">
        <f t="shared" si="8"/>
        <v>0</v>
      </c>
      <c r="I27" s="70">
        <f t="shared" si="8"/>
        <v>0</v>
      </c>
      <c r="J27" s="71">
        <f t="shared" si="3"/>
        <v>1522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1522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>
        <v>1504</v>
      </c>
      <c r="E28" s="189"/>
      <c r="F28" s="189"/>
      <c r="G28" s="74">
        <f t="shared" si="2"/>
        <v>1504</v>
      </c>
      <c r="H28" s="65"/>
      <c r="I28" s="65"/>
      <c r="J28" s="74">
        <f t="shared" si="3"/>
        <v>1504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1504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>
        <v>18</v>
      </c>
      <c r="E31" s="189"/>
      <c r="F31" s="189"/>
      <c r="G31" s="74">
        <f t="shared" si="2"/>
        <v>18</v>
      </c>
      <c r="H31" s="72"/>
      <c r="I31" s="72"/>
      <c r="J31" s="74">
        <f t="shared" si="3"/>
        <v>18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24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1522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1522</v>
      </c>
      <c r="H38" s="75">
        <f t="shared" si="12"/>
        <v>0</v>
      </c>
      <c r="I38" s="75">
        <f t="shared" si="12"/>
        <v>0</v>
      </c>
      <c r="J38" s="74">
        <f t="shared" si="3"/>
        <v>1522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1522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49917</v>
      </c>
      <c r="E40" s="438">
        <f>E17+E18+E19+E25+E38+E39</f>
        <v>6448</v>
      </c>
      <c r="F40" s="438">
        <f aca="true" t="shared" si="13" ref="F40:R40">F17+F18+F19+F25+F38+F39</f>
        <v>4525</v>
      </c>
      <c r="G40" s="438">
        <f t="shared" si="13"/>
        <v>51840</v>
      </c>
      <c r="H40" s="438">
        <f t="shared" si="13"/>
        <v>0</v>
      </c>
      <c r="I40" s="438">
        <f t="shared" si="13"/>
        <v>0</v>
      </c>
      <c r="J40" s="438">
        <f t="shared" si="13"/>
        <v>51840</v>
      </c>
      <c r="K40" s="438">
        <f t="shared" si="13"/>
        <v>11426</v>
      </c>
      <c r="L40" s="438">
        <f t="shared" si="13"/>
        <v>996</v>
      </c>
      <c r="M40" s="438">
        <f t="shared" si="13"/>
        <v>209</v>
      </c>
      <c r="N40" s="438">
        <f t="shared" si="13"/>
        <v>12213</v>
      </c>
      <c r="O40" s="438">
        <f t="shared" si="13"/>
        <v>0</v>
      </c>
      <c r="P40" s="438">
        <f t="shared" si="13"/>
        <v>0</v>
      </c>
      <c r="Q40" s="438">
        <f t="shared" si="13"/>
        <v>12213</v>
      </c>
      <c r="R40" s="438">
        <f t="shared" si="13"/>
        <v>39627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884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08"/>
      <c r="L44" s="608"/>
      <c r="M44" s="608"/>
      <c r="N44" s="608"/>
      <c r="O44" s="609" t="s">
        <v>781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 t="s">
        <v>874</v>
      </c>
      <c r="J45" s="349"/>
      <c r="K45" s="349"/>
      <c r="L45" s="349"/>
      <c r="M45" s="349"/>
      <c r="N45" s="349"/>
      <c r="O45" s="349" t="s">
        <v>873</v>
      </c>
      <c r="P45" s="349" t="s">
        <v>870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79">
      <selection activeCell="D73" sqref="D73"/>
    </sheetView>
  </sheetViews>
  <sheetFormatPr defaultColWidth="9.00390625" defaultRowHeight="12.75"/>
  <cols>
    <col min="1" max="1" width="39.125" style="22" customWidth="1"/>
    <col min="2" max="2" width="10.50390625" style="102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609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"Параходство Българско речно плаване" АД - Русе</v>
      </c>
      <c r="C3" s="620"/>
      <c r="D3" s="526" t="s">
        <v>2</v>
      </c>
      <c r="E3" s="107">
        <f>'справка №1-БАЛАНС'!H3</f>
        <v>827183719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деветмесечие на 2007 година</v>
      </c>
      <c r="C4" s="618"/>
      <c r="D4" s="527" t="s">
        <v>4</v>
      </c>
      <c r="E4" s="107">
        <f>'справка №1-БАЛАНС'!H4</f>
        <v>1114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24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24">
      <c r="A10" s="393" t="s">
        <v>618</v>
      </c>
      <c r="B10" s="395"/>
      <c r="C10" s="104"/>
      <c r="D10" s="104"/>
      <c r="E10" s="120"/>
      <c r="F10" s="106"/>
    </row>
    <row r="11" spans="1:15" ht="24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24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24">
      <c r="A23" s="393" t="s">
        <v>639</v>
      </c>
      <c r="B23" s="399"/>
      <c r="C23" s="119"/>
      <c r="D23" s="104"/>
      <c r="E23" s="120"/>
      <c r="F23" s="106"/>
    </row>
    <row r="24" spans="1:15" ht="24">
      <c r="A24" s="396" t="s">
        <v>640</v>
      </c>
      <c r="B24" s="397" t="s">
        <v>641</v>
      </c>
      <c r="C24" s="119">
        <f>SUM(C25:C27)</f>
        <v>214</v>
      </c>
      <c r="D24" s="119">
        <f>SUM(D25:D27)</f>
        <v>214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>
        <v>214</v>
      </c>
      <c r="D27" s="108">
        <v>214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2249</v>
      </c>
      <c r="D28" s="108">
        <v>2249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1768</v>
      </c>
      <c r="D29" s="108">
        <v>1768</v>
      </c>
      <c r="E29" s="120">
        <f t="shared" si="0"/>
        <v>0</v>
      </c>
      <c r="F29" s="106"/>
    </row>
    <row r="30" spans="1:6" ht="24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>
        <v>156</v>
      </c>
      <c r="D31" s="108">
        <v>156</v>
      </c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>
        <v>3</v>
      </c>
      <c r="D32" s="108">
        <v>3</v>
      </c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98</v>
      </c>
      <c r="D38" s="105">
        <f>SUM(D39:D42)</f>
        <v>98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98</v>
      </c>
      <c r="D42" s="108">
        <v>98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4488</v>
      </c>
      <c r="D43" s="104">
        <f>D24+D28+D29+D31+D30+D32+D33+D38</f>
        <v>4488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4488</v>
      </c>
      <c r="D44" s="103">
        <f>D43+D21+D19+D9</f>
        <v>4488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24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2709</v>
      </c>
      <c r="D52" s="103">
        <f>SUM(D53:D55)</f>
        <v>0</v>
      </c>
      <c r="E52" s="119">
        <f>C52-D52</f>
        <v>2709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>
        <v>2709</v>
      </c>
      <c r="D55" s="108"/>
      <c r="E55" s="119">
        <f t="shared" si="1"/>
        <v>2709</v>
      </c>
      <c r="F55" s="108"/>
    </row>
    <row r="56" spans="1:16" ht="36">
      <c r="A56" s="396" t="s">
        <v>694</v>
      </c>
      <c r="B56" s="397" t="s">
        <v>695</v>
      </c>
      <c r="C56" s="103">
        <f>C57+C59</f>
        <v>625</v>
      </c>
      <c r="D56" s="103">
        <f>D57+D59</f>
        <v>0</v>
      </c>
      <c r="E56" s="119">
        <f t="shared" si="1"/>
        <v>625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24">
      <c r="A59" s="406" t="s">
        <v>700</v>
      </c>
      <c r="B59" s="397" t="s">
        <v>701</v>
      </c>
      <c r="C59" s="108">
        <v>625</v>
      </c>
      <c r="D59" s="108"/>
      <c r="E59" s="119">
        <f t="shared" si="1"/>
        <v>625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24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3334</v>
      </c>
      <c r="D66" s="103">
        <f>D52+D56+D61+D62+D63+D64</f>
        <v>0</v>
      </c>
      <c r="E66" s="119">
        <f t="shared" si="1"/>
        <v>3334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v>277</v>
      </c>
      <c r="D68" s="108"/>
      <c r="E68" s="119">
        <f t="shared" si="1"/>
        <v>277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24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93</v>
      </c>
      <c r="D71" s="105">
        <f>SUM(D72:D74)</f>
        <v>93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93</v>
      </c>
      <c r="D72" s="108">
        <v>93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36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25</v>
      </c>
      <c r="D80" s="103">
        <f>SUM(D81:D84)</f>
        <v>25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>
        <v>25</v>
      </c>
      <c r="D83" s="108">
        <v>25</v>
      </c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5038</v>
      </c>
      <c r="D85" s="104">
        <f>SUM(D86:D90)+D94</f>
        <v>5038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2668</v>
      </c>
      <c r="D87" s="108">
        <v>2668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101</v>
      </c>
      <c r="D88" s="108">
        <v>101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1313</v>
      </c>
      <c r="D89" s="108">
        <v>1313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624</v>
      </c>
      <c r="D90" s="103">
        <f>SUM(D91:D93)</f>
        <v>624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>
        <v>350</v>
      </c>
      <c r="D91" s="108">
        <v>350</v>
      </c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>
        <v>106</v>
      </c>
      <c r="D92" s="108">
        <v>106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168</v>
      </c>
      <c r="D93" s="108">
        <v>168</v>
      </c>
      <c r="E93" s="119">
        <f t="shared" si="1"/>
        <v>0</v>
      </c>
      <c r="F93" s="108"/>
    </row>
    <row r="94" spans="1:6" ht="24">
      <c r="A94" s="396" t="s">
        <v>758</v>
      </c>
      <c r="B94" s="397" t="s">
        <v>759</v>
      </c>
      <c r="C94" s="108">
        <v>332</v>
      </c>
      <c r="D94" s="108">
        <v>332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19</v>
      </c>
      <c r="D95" s="108">
        <v>19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5175</v>
      </c>
      <c r="D96" s="104">
        <f>D85+D80+D75+D71+D95</f>
        <v>5175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8786</v>
      </c>
      <c r="D97" s="104">
        <f>D96+D68+D66</f>
        <v>5175</v>
      </c>
      <c r="E97" s="104">
        <f>E96+E68+E66</f>
        <v>3611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235</v>
      </c>
      <c r="D102" s="108"/>
      <c r="E102" s="108"/>
      <c r="F102" s="125">
        <f>C102+D102-E102</f>
        <v>235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235</v>
      </c>
      <c r="D105" s="103">
        <f>SUM(D102:D104)</f>
        <v>0</v>
      </c>
      <c r="E105" s="103">
        <f>SUM(E102:E104)</f>
        <v>0</v>
      </c>
      <c r="F105" s="103">
        <f>SUM(F102:F104)</f>
        <v>235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780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883</v>
      </c>
      <c r="B109" s="614"/>
      <c r="C109" s="614" t="s">
        <v>382</v>
      </c>
      <c r="D109" s="614"/>
      <c r="E109" s="614"/>
      <c r="F109" s="614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3" t="s">
        <v>781</v>
      </c>
      <c r="D111" s="613"/>
      <c r="E111" s="613"/>
      <c r="F111" s="613"/>
    </row>
    <row r="112" spans="1:6" ht="12">
      <c r="A112" s="349"/>
      <c r="B112" s="388"/>
      <c r="C112" s="349" t="s">
        <v>869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1811023622047245" right="0.11811023622047245" top="0.5118110236220472" bottom="0.3937007874015748" header="0.31496062992125984" footer="0.2755905511811024"/>
  <pageSetup horizontalDpi="600" verticalDpi="6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zoomScale="75" zoomScaleNormal="75" workbookViewId="0" topLeftCell="A1">
      <selection activeCell="A31" sqref="A31"/>
    </sheetView>
  </sheetViews>
  <sheetFormatPr defaultColWidth="9.00390625" defaultRowHeight="12.75"/>
  <cols>
    <col min="1" max="1" width="52.625" style="107" customWidth="1"/>
    <col min="2" max="2" width="9.125" style="524" customWidth="1"/>
    <col min="3" max="3" width="12.875" style="107" customWidth="1"/>
    <col min="4" max="4" width="12.625" style="107" customWidth="1"/>
    <col min="5" max="5" width="12.875" style="107" customWidth="1"/>
    <col min="6" max="6" width="11.50390625" style="107" customWidth="1"/>
    <col min="7" max="7" width="12.50390625" style="107" customWidth="1"/>
    <col min="8" max="8" width="14.125" style="107" customWidth="1"/>
    <col min="9" max="9" width="14.00390625" style="107" customWidth="1"/>
    <col min="10" max="16384" width="10.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"Параходство Българско речно плаване" АД - Русе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827183719</v>
      </c>
    </row>
    <row r="5" spans="1:9" ht="15">
      <c r="A5" s="501" t="s">
        <v>5</v>
      </c>
      <c r="B5" s="622" t="str">
        <f>'справка №1-БАЛАНС'!E5</f>
        <v>деветмесечие на 2007 година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1114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>
        <v>177</v>
      </c>
      <c r="D12" s="98"/>
      <c r="E12" s="98"/>
      <c r="F12" s="98">
        <v>1</v>
      </c>
      <c r="G12" s="98"/>
      <c r="H12" s="98"/>
      <c r="I12" s="434">
        <f>F12+G12-H12</f>
        <v>1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177</v>
      </c>
      <c r="D17" s="85">
        <f t="shared" si="1"/>
        <v>0</v>
      </c>
      <c r="E17" s="85">
        <f t="shared" si="1"/>
        <v>0</v>
      </c>
      <c r="F17" s="85">
        <f t="shared" si="1"/>
        <v>1</v>
      </c>
      <c r="G17" s="85">
        <f t="shared" si="1"/>
        <v>0</v>
      </c>
      <c r="H17" s="85">
        <f t="shared" si="1"/>
        <v>0</v>
      </c>
      <c r="I17" s="434">
        <f t="shared" si="0"/>
        <v>1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24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883</v>
      </c>
      <c r="B30" s="624"/>
      <c r="C30" s="624"/>
      <c r="D30" s="459" t="s">
        <v>819</v>
      </c>
      <c r="E30" s="623"/>
      <c r="F30" s="623"/>
      <c r="G30" s="623"/>
      <c r="H30" s="420" t="s">
        <v>781</v>
      </c>
      <c r="I30" s="623"/>
      <c r="J30" s="623"/>
    </row>
    <row r="31" spans="1:9" s="521" customFormat="1" ht="12">
      <c r="A31" s="349" t="s">
        <v>888</v>
      </c>
      <c r="B31" s="388"/>
      <c r="C31" s="349"/>
      <c r="D31" s="523"/>
      <c r="E31" s="523" t="s">
        <v>864</v>
      </c>
      <c r="F31" s="523"/>
      <c r="G31" s="523"/>
      <c r="H31" s="523"/>
      <c r="I31" s="523" t="s">
        <v>870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zoomScale="75" zoomScaleNormal="75" workbookViewId="0" topLeftCell="A103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625" style="509" customWidth="1"/>
    <col min="4" max="4" width="20.125" style="509" customWidth="1"/>
    <col min="5" max="5" width="23.625" style="509" customWidth="1"/>
    <col min="6" max="6" width="19.625" style="509" customWidth="1"/>
    <col min="7" max="16384" width="10.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"Параходство Българско речно плаване" АД - Русе</v>
      </c>
      <c r="C5" s="628"/>
      <c r="D5" s="628"/>
      <c r="E5" s="570" t="s">
        <v>2</v>
      </c>
      <c r="F5" s="451">
        <f>'справка №1-БАЛАНС'!H3</f>
        <v>827183719</v>
      </c>
    </row>
    <row r="6" spans="1:13" ht="15" customHeight="1">
      <c r="A6" s="27" t="s">
        <v>822</v>
      </c>
      <c r="B6" s="629" t="str">
        <f>'справка №1-БАЛАНС'!E5</f>
        <v>деветмесечие на 2007 година</v>
      </c>
      <c r="C6" s="629"/>
      <c r="D6" s="510"/>
      <c r="E6" s="569" t="s">
        <v>4</v>
      </c>
      <c r="F6" s="511">
        <f>'справка №1-БАЛАНС'!H4</f>
        <v>1114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63.75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/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875</v>
      </c>
      <c r="B133" s="40"/>
      <c r="C133" s="441">
        <v>17</v>
      </c>
      <c r="D133" s="441"/>
      <c r="E133" s="441"/>
      <c r="F133" s="443">
        <f>C133-E133</f>
        <v>17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17</v>
      </c>
      <c r="D148" s="429"/>
      <c r="E148" s="429">
        <f>SUM(E133:E147)</f>
        <v>0</v>
      </c>
      <c r="F148" s="442">
        <f>SUM(F133:F147)</f>
        <v>17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17</v>
      </c>
      <c r="D149" s="429"/>
      <c r="E149" s="429">
        <f>E148+E131+E114+E97</f>
        <v>0</v>
      </c>
      <c r="F149" s="442">
        <f>F148+F131+F114+F97</f>
        <v>17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0" t="s">
        <v>849</v>
      </c>
      <c r="D151" s="630"/>
      <c r="E151" s="630"/>
      <c r="F151" s="630"/>
    </row>
    <row r="152" spans="1:6" ht="12.75">
      <c r="A152" s="517"/>
      <c r="B152" s="518"/>
      <c r="C152" s="517" t="s">
        <v>871</v>
      </c>
      <c r="D152" s="517"/>
      <c r="E152" s="517"/>
      <c r="F152" s="517"/>
    </row>
    <row r="153" spans="1:6" ht="12.75">
      <c r="A153" s="517"/>
      <c r="B153" s="518"/>
      <c r="C153" s="630" t="s">
        <v>856</v>
      </c>
      <c r="D153" s="630"/>
      <c r="E153" s="630"/>
      <c r="F153" s="630"/>
    </row>
    <row r="154" spans="3:5" ht="12.75">
      <c r="C154" s="517" t="s">
        <v>872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 </cp:lastModifiedBy>
  <cp:lastPrinted>2007-10-18T07:47:41Z</cp:lastPrinted>
  <dcterms:created xsi:type="dcterms:W3CDTF">2000-06-29T12:02:40Z</dcterms:created>
  <dcterms:modified xsi:type="dcterms:W3CDTF">2007-10-26T06:48:13Z</dcterms:modified>
  <cp:category/>
  <cp:version/>
  <cp:contentType/>
  <cp:contentStatus/>
</cp:coreProperties>
</file>