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<sst xmlns="http://schemas.openxmlformats.org/spreadsheetml/2006/main" count="1084" uniqueCount="890">
  <si>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</si>
  <si>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</si>
  <si>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</si>
  <si>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</si>
  <si>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</si>
  <si>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</si>
  <si>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</si>
  <si>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</si>
  <si>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</si>
  <si>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</si>
  <si>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</si>
  <si>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</si>
  <si>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</si>
  <si>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</si>
  <si>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</si>
  <si>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</si>
  <si>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</si>
  <si>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</si>
  <si>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</si>
  <si>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</si>
  <si>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</si>
  <si>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</si>
  <si>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</si>
  <si>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</si>
  <si>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</si>
  <si>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</si>
  <si>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</si>
  <si>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</si>
  <si>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</si>
  <si>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</si>
  <si>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</si>
  <si>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</si>
  <si>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</si>
  <si>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</si>
  <si>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</si>
  <si>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</si>
  <si>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</si>
  <si>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</si>
  <si>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</si>
  <si>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</si>
  <si>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</si>
  <si>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</si>
  <si>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</si>
  <si>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</si>
  <si>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</si>
  <si>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</si>
  <si>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</si>
  <si>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</si>
  <si>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</si>
  <si>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</si>
  <si>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</si>
  <si>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</si>
  <si>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</si>
  <si>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</si>
  <si>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</si>
  <si>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</si>
  <si>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</si>
  <si>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</si>
  <si>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</si>
  <si>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</si>
  <si>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</si>
  <si>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</si>
  <si>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</si>
  <si>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</si>
  <si>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</si>
  <si>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</si>
  <si>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</si>
  <si>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</si>
  <si>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</si>
  <si>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</si>
  <si>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</si>
  <si>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</si>
  <si>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</si>
  <si>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</si>
  <si>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</si>
  <si>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</si>
  <si>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</si>
  <si>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</si>
  <si>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</si>
  <si>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</si>
  <si>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</si>
  <si>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</si>
  <si>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</si>
  <si>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</si>
  <si>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</si>
  <si>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</si>
  <si>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</si>
  <si>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</si>
  <si>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</si>
  <si>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</si>
  <si>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</si>
  <si>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</si>
  <si>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</si>
  <si>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</si>
  <si>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</si>
  <si>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</si>
  <si>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</si>
  <si>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</si>
  <si>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</si>
  <si>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</si>
  <si>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</si>
  <si>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</si>
  <si>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</si>
  <si>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</si>
  <si>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</si>
  <si>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</si>
  <si>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</si>
  <si>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</si>
  <si>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</si>
  <si>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</si>
  <si>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</si>
  <si>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</si>
  <si>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</si>
  <si>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</si>
  <si>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</si>
  <si>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</si>
  <si>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</si>
  <si>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</si>
  <si>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</si>
  <si>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</si>
  <si>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</si>
  <si>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</si>
  <si>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</si>
  <si>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</si>
  <si>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</si>
  <si>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</si>
  <si>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</si>
  <si>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</si>
  <si>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</si>
  <si>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</si>
  <si>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</si>
  <si>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</si>
  <si>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</si>
  <si>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</si>
  <si>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</si>
  <si>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</si>
  <si>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</si>
  <si>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</si>
  <si>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</si>
  <si>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</si>
  <si>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</si>
  <si>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</si>
  <si>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</si>
  <si>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</si>
  <si>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</si>
  <si>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</si>
  <si>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</si>
  <si>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</si>
  <si>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</si>
  <si>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</si>
  <si>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</si>
  <si>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</si>
  <si>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</si>
  <si>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</si>
  <si>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</si>
  <si>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</si>
  <si>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</si>
  <si>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</si>
  <si>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</si>
  <si>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</si>
  <si>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</si>
  <si>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</si>
  <si>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</si>
  <si>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</si>
  <si>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</si>
  <si>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</si>
  <si>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</si>
  <si>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</si>
  <si>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</si>
  <si>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</si>
  <si>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</si>
  <si>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</si>
  <si>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</si>
  <si>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</si>
  <si>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</si>
  <si>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</si>
  <si>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</si>
  <si>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</si>
  <si>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</si>
  <si>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</si>
  <si>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</si>
  <si>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</si>
  <si>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</si>
  <si>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</si>
  <si>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</si>
  <si>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</si>
  <si>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</si>
  <si>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</si>
  <si>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</si>
  <si>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</si>
  <si>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</si>
  <si>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</si>
  <si>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</si>
  <si>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</si>
  <si>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</si>
  <si>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</si>
  <si>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</si>
  <si>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</si>
  <si>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</si>
  <si>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</si>
  <si>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</si>
  <si>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</si>
  <si>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</si>
  <si>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</si>
  <si>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</si>
  <si>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</si>
  <si>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</si>
  <si>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</si>
  <si>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</si>
  <si>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</si>
  <si>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</si>
  <si>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</si>
  <si>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</si>
  <si>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</si>
  <si>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</si>
  <si>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</si>
  <si>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</si>
  <si>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</si>
  <si>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</si>
  <si>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</si>
  <si>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</si>
  <si>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</si>
  <si>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</si>
  <si>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</si>
  <si>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</si>
  <si>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</si>
  <si>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</si>
  <si>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</si>
  <si>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</si>
  <si>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</si>
  <si>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</si>
  <si>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</si>
  <si>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</si>
  <si>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</si>
  <si>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</si>
  <si>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</si>
  <si>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</si>
  <si>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</si>
  <si>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</si>
  <si>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</si>
  <si>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</si>
  <si>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</si>
  <si>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</si>
  <si>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</si>
  <si>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</si>
  <si>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</si>
  <si>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</si>
  <si>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</si>
  <si>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</si>
  <si>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</si>
  <si>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</si>
  <si>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</si>
  <si>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</si>
  <si>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</si>
  <si>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</si>
  <si>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</si>
  <si>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</si>
  <si>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</si>
  <si>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</si>
  <si>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</si>
  <si>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</si>
  <si>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</si>
  <si>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</si>
  <si>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</si>
  <si>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</si>
  <si>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</si>
  <si>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</si>
  <si>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</si>
  <si>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</si>
  <si>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</si>
  <si>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</si>
  <si>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</si>
  <si>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</si>
  <si>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</si>
  <si>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</si>
  <si>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</si>
  <si>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</si>
  <si>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</si>
  <si>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</si>
  <si>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</si>
  <si>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</si>
  <si>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</si>
  <si>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</si>
  <si>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</si>
  <si>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</si>
  <si>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</si>
  <si>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</si>
  <si>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</si>
  <si>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</si>
  <si>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</si>
  <si>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</si>
  <si>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</si>
  <si>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</si>
  <si>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</si>
  <si>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</si>
  <si>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</si>
  <si>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</si>
  <si>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</si>
  <si>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</si>
  <si>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</si>
  <si>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</si>
  <si>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</si>
  <si>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</si>
  <si>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</si>
  <si>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</si>
  <si>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</si>
  <si>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</si>
  <si>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</si>
  <si>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</si>
  <si>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</si>
  <si>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</si>
  <si>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</si>
  <si>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</si>
  <si>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</si>
  <si>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</si>
  <si>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</si>
  <si>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</si>
  <si>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</si>
  <si>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</si>
  <si>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</si>
  <si>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</si>
  <si>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</si>
  <si>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</si>
  <si>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</si>
  <si>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</si>
  <si>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</si>
  <si>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</si>
  <si>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</si>
  <si>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</si>
  <si>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</si>
  <si>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</si>
  <si>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</si>
  <si>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</si>
  <si>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</si>
  <si>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</si>
  <si>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</si>
  <si>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</si>
  <si>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</si>
  <si>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</si>
  <si>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</si>
  <si>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</si>
  <si>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</si>
  <si>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</si>
  <si>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</si>
  <si>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</si>
  <si>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</si>
  <si>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</si>
  <si>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</si>
  <si>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</si>
  <si>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</si>
  <si>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</si>
  <si>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</si>
  <si>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</si>
  <si>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</si>
  <si>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</si>
  <si>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</si>
  <si>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</si>
  <si>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</si>
  <si>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</si>
  <si>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</si>
  <si>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</si>
  <si>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</si>
  <si>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</si>
  <si>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</si>
  <si>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</si>
  <si>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</si>
  <si>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</si>
  <si>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</si>
  <si>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</si>
  <si>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</si>
  <si>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</si>
  <si>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</si>
  <si>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</si>
  <si>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</si>
  <si>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</si>
  <si>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</si>
  <si>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</si>
  <si>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</si>
  <si>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</si>
  <si>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</si>
  <si>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</si>
  <si>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</si>
  <si>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</si>
  <si>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</si>
  <si>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</si>
  <si>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</si>
  <si>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</si>
  <si>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</si>
  <si>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</si>
  <si>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</si>
  <si>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</si>
  <si>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</si>
  <si>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</si>
  <si>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</si>
  <si>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</si>
  <si>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</si>
  <si>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</si>
  <si>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</si>
  <si>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</si>
  <si>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</si>
  <si>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</si>
  <si>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</si>
  <si>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</si>
  <si>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</si>
  <si>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</si>
  <si>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</si>
  <si>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</si>
  <si>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</si>
  <si>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</si>
  <si>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</si>
  <si>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</si>
  <si>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</si>
  <si>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</si>
  <si>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</si>
  <si>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</si>
  <si>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</si>
  <si>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</si>
  <si>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</si>
  <si>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</si>
  <si>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</si>
  <si>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</si>
  <si>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</si>
  <si>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</si>
  <si>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</si>
  <si>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</si>
  <si>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</si>
  <si>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</si>
  <si>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</si>
  <si>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</si>
  <si>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</si>
  <si>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</si>
  <si>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</si>
  <si>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</si>
  <si>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</si>
  <si>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</si>
  <si>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</si>
  <si>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</si>
  <si>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</si>
  <si>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</si>
  <si>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</si>
  <si>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</si>
  <si>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</si>
  <si>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</si>
  <si>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</si>
  <si>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</si>
  <si>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</si>
  <si>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</si>
  <si>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</si>
  <si>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</si>
  <si>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</si>
  <si>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</si>
  <si>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</si>
  <si>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</si>
  <si>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</si>
  <si>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</si>
  <si>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</si>
  <si>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</si>
  <si>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</si>
  <si>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</si>
  <si>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</si>
  <si>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</si>
  <si>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</si>
  <si>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</si>
  <si>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</si>
  <si>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</si>
  <si>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</si>
  <si>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</si>
  <si>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</si>
  <si>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</si>
  <si>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</si>
  <si>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</si>
  <si>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</si>
  <si>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</si>
  <si>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</si>
  <si>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</si>
  <si>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</si>
  <si>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</si>
  <si>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</si>
  <si>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</si>
  <si>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</si>
  <si>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</si>
  <si>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</si>
  <si>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</si>
  <si>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</si>
  <si>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</si>
  <si>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</si>
  <si>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</si>
  <si>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</si>
  <si>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</si>
  <si>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</si>
  <si>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</si>
  <si>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</si>
  <si>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</si>
  <si>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</si>
  <si>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</si>
  <si>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</si>
  <si>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</si>
  <si>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</si>
  <si>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</si>
  <si>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</si>
  <si>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</si>
  <si>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</si>
  <si>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</si>
  <si>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</si>
  <si>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</si>
  <si>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</si>
  <si>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</si>
  <si>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</si>
  <si>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</si>
  <si>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</si>
  <si>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</si>
  <si>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</si>
  <si>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</si>
  <si>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</si>
  <si>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</si>
  <si>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</si>
  <si>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</si>
  <si>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</si>
  <si>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</si>
  <si>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</si>
  <si>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</si>
  <si>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</si>
  <si>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</si>
  <si>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</si>
  <si>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</si>
  <si>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</si>
  <si>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</si>
  <si>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</si>
  <si>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</si>
  <si>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</si>
  <si>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</si>
  <si>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</si>
  <si>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</si>
  <si>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</si>
  <si>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</si>
  <si>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</si>
  <si>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</si>
  <si>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</si>
  <si>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</si>
  <si>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</si>
  <si>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</si>
  <si>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</si>
  <si>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</si>
  <si>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</si>
  <si>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</si>
  <si>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</si>
  <si>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</si>
  <si>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</si>
  <si>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</si>
  <si>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</si>
  <si>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</si>
  <si>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</si>
  <si>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</si>
  <si>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</si>
  <si>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</si>
  <si>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</si>
  <si>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</si>
  <si>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</si>
  <si>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</si>
  <si>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</si>
  <si>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</si>
  <si>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</si>
  <si>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</si>
  <si>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</si>
  <si>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</si>
  <si>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</si>
  <si>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</si>
  <si>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</si>
  <si>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</si>
  <si>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</si>
  <si>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</si>
  <si>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</si>
  <si>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</si>
  <si>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</si>
  <si>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</si>
  <si>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</si>
  <si>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</si>
  <si>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</si>
  <si>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</si>
  <si>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</si>
  <si>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</si>
  <si>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</si>
  <si>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</si>
  <si>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</si>
  <si>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</si>
  <si>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</si>
  <si>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</si>
  <si>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</si>
  <si>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</si>
  <si>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</si>
  <si>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</si>
  <si>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</si>
  <si>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</si>
  <si>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</si>
  <si>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</si>
  <si>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</si>
  <si>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</si>
  <si>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</si>
  <si>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</si>
  <si>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</si>
  <si>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</si>
  <si>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</si>
  <si>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</si>
  <si>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</si>
  <si>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</si>
  <si>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</si>
  <si>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</si>
  <si>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</si>
  <si>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</si>
  <si>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</si>
  <si>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</si>
  <si>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</si>
  <si>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</si>
  <si>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</si>
  <si>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</si>
  <si>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</si>
  <si>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</si>
  <si>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</si>
  <si>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</si>
  <si>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</si>
  <si>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</si>
  <si>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</si>
  <si>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</si>
  <si>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</si>
  <si>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</si>
  <si>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</si>
  <si>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</si>
  <si>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</si>
  <si>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</si>
  <si>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</si>
  <si>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</si>
  <si>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</si>
  <si>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</si>
  <si>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</si>
  <si>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</si>
  <si>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</si>
  <si>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</si>
  <si>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</si>
  <si>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</si>
  <si>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</si>
  <si>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</si>
  <si>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</si>
  <si>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</si>
  <si>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</si>
  <si>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</si>
  <si>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</si>
  <si>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</si>
  <si>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</si>
  <si>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</si>
  <si>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</si>
  <si>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</si>
  <si>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</si>
  <si>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</si>
  <si>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</si>
  <si>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</si>
  <si>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</si>
  <si>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</si>
  <si>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</si>
  <si>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</si>
  <si>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</si>
  <si>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</si>
  <si>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</si>
  <si>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</si>
  <si>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</si>
  <si>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</si>
  <si>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</si>
  <si>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</si>
  <si>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</si>
  <si>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</si>
  <si>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</si>
  <si>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</si>
  <si>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</si>
  <si>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</si>
  <si>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</si>
  <si>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</si>
  <si>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</si>
  <si>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</si>
  <si>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</si>
  <si>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</si>
  <si>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</si>
  <si>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</si>
  <si>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</si>
  <si>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</si>
  <si>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</si>
  <si>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</si>
  <si>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</si>
  <si>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</si>
  <si>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</si>
  <si>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</si>
  <si>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</si>
  <si>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</si>
  <si>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</si>
  <si>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</si>
  <si>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</si>
  <si>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</si>
  <si>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</si>
  <si>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</si>
  <si>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</si>
  <si>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</si>
  <si>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</si>
  <si>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</si>
  <si>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</si>
  <si>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</si>
  <si>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</si>
  <si>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</si>
  <si>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</si>
  <si>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</si>
  <si>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</si>
  <si>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</si>
  <si>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</si>
  <si>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</si>
  <si>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</si>
  <si>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</si>
  <si>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</si>
  <si>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</si>
  <si>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</si>
  <si>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</si>
  <si>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</si>
  <si>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</si>
  <si>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</si>
  <si>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</si>
  <si>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</si>
  <si>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</si>
  <si>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</si>
  <si>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</si>
  <si>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</si>
  <si>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</si>
  <si>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</si>
  <si>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</si>
  <si>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</si>
  <si>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</si>
  <si>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</si>
  <si>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</si>
  <si>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</si>
  <si>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</si>
  <si>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</si>
  <si>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</si>
  <si>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</si>
  <si>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</si>
  <si>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</si>
  <si>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</si>
  <si>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</si>
  <si>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</si>
  <si>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</si>
  <si>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</si>
  <si>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</si>
  <si>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</si>
  <si>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</si>
  <si>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</si>
  <si>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</si>
  <si>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</si>
  <si>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</si>
  <si>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</si>
  <si>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</si>
  <si>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</si>
  <si>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</si>
  <si>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</si>
  <si>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</si>
  <si>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</si>
  <si>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</si>
  <si>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</si>
  <si>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</si>
  <si>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</si>
  <si>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</si>
  <si>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</si>
  <si>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</si>
  <si>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</si>
  <si>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</si>
  <si>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</si>
  <si>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</si>
  <si>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</si>
  <si>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</si>
  <si>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</si>
  <si>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</si>
  <si>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</si>
  <si>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</si>
  <si>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</si>
  <si>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</si>
  <si>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</si>
  <si>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</si>
  <si>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</si>
  <si>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</si>
  <si>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</si>
  <si>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</si>
  <si>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</si>
  <si>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</si>
  <si>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</si>
  <si>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</si>
  <si>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</si>
  <si>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</si>
  <si>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</si>
  <si>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</si>
  <si>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</si>
  <si>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</si>
  <si>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</si>
  <si>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</si>
  <si>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</si>
  <si>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</si>
  <si>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</si>
  <si>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</si>
  <si>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</si>
  <si>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</si>
  <si>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</si>
  <si>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</si>
  <si>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</si>
  <si>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</si>
  <si>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</si>
  <si>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</si>
  <si>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</si>
  <si>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</si>
  <si>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</si>
  <si>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</si>
  <si>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</si>
  <si>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</si>
  <si>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</si>
  <si>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</si>
  <si>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</si>
  <si>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</si>
  <si>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</si>
  <si>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</si>
  <si>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</si>
  <si>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</si>
  <si>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</si>
  <si>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</si>
  <si>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</si>
  <si>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</si>
  <si>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</si>
  <si>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</si>
  <si>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</si>
  <si>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</si>
  <si>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</si>
  <si>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</si>
  <si>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</si>
  <si>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</si>
  <si>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</si>
  <si>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</si>
  <si>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</si>
  <si>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</si>
  <si>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</si>
  <si>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</si>
  <si>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</si>
  <si>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</si>
  <si>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</si>
  <si>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</si>
  <si>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</si>
  <si>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</si>
  <si>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</si>
  <si>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</si>
  <si>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</si>
  <si>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</si>
  <si>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</si>
  <si>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</si>
  <si>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</si>
  <si>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</si>
  <si>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</si>
  <si>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</si>
  <si>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</si>
  <si>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</si>
  <si>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</si>
  <si>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</si>
  <si>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</si>
  <si>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</si>
  <si>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</si>
  <si>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плаване"АД</t>
  </si>
  <si>
    <t>неконсолидиран</t>
  </si>
  <si>
    <t>Т. Митев</t>
  </si>
  <si>
    <t>Д. Кочанов</t>
  </si>
  <si>
    <t>М .Порожанова</t>
  </si>
  <si>
    <t>М. Поражанова</t>
  </si>
  <si>
    <t xml:space="preserve">                           М. Поражанова</t>
  </si>
  <si>
    <t xml:space="preserve">                            Т. Митев  Д. Кочанов</t>
  </si>
  <si>
    <t xml:space="preserve">                      М. Порожанова</t>
  </si>
  <si>
    <t xml:space="preserve">                        Т. Митев</t>
  </si>
  <si>
    <t xml:space="preserve">                         Д. Кочанов</t>
  </si>
  <si>
    <t xml:space="preserve">                         Т. Митев</t>
  </si>
  <si>
    <t xml:space="preserve">                        М. Поражанова</t>
  </si>
  <si>
    <t xml:space="preserve">1. "МАЯК КМ" АД </t>
  </si>
  <si>
    <t>2. "ПОРТ ПРИСТИС" ООД</t>
  </si>
  <si>
    <t>3. "ПОРТ ИНВЕСТ" ЕООД</t>
  </si>
  <si>
    <t>1."ВАРНАФЕРИ" ООД</t>
  </si>
  <si>
    <t>1. "ВИ ТИ СИ" АД</t>
  </si>
  <si>
    <t>3. "ИНТЕРЛИХТЕР СЛОВАКИЯ" ЕООД</t>
  </si>
  <si>
    <t>2. "BLUE SEA HORIZON CORP"</t>
  </si>
  <si>
    <t>3.ИНТЕРЛИХТЕР - БУДАПЕЩА</t>
  </si>
  <si>
    <t>второ тримесечие 2015 г.</t>
  </si>
  <si>
    <t>29.07.2015 г.</t>
  </si>
  <si>
    <t>Дата на съставяне: 29.07.2015 г.</t>
  </si>
  <si>
    <t xml:space="preserve">Дата на съставяне: 29.07.2015 г.                                      </t>
  </si>
  <si>
    <t xml:space="preserve">Дата  на съставяне: 29.07.2015 г.                                                                                                                              </t>
  </si>
  <si>
    <t xml:space="preserve">Дата на съставяне: 29.07.2015 г.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</si>
</sst>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64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66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0" fontId="6" fillId="0" borderId="10" xfId="39" applyFont="1" applyBorder="1" applyAlignment="1" applyProtection="1">
      <alignment horizontal="left" vertical="top"/>
      <protection locked="0"/>
    </xf>
    <xf numFmtId="0" fontId="6" fillId="0" borderId="10" xfId="39" applyFont="1" applyBorder="1" applyAlignment="1" applyProtection="1">
      <alignment vertical="top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65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66" fontId="9" fillId="0" borderId="32" xfId="39" applyNumberFormat="1" applyFont="1" applyBorder="1" applyAlignment="1" applyProtection="1">
      <alignment horizontal="left" vertical="top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6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6" fontId="9" fillId="0" borderId="0" xfId="37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6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6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A67">
      <selection activeCell="A3" sqref="A3:D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575">
        <v>827183719</v>
      </c>
    </row>
    <row r="4" spans="1:8" ht="15">
      <c r="A4" s="576" t="s">
        <v>3</v>
      </c>
      <c r="B4" s="582"/>
      <c r="C4" s="582"/>
      <c r="D4" s="582"/>
      <c r="E4" s="574" t="s">
        <v>864</v>
      </c>
      <c r="F4" s="578" t="s">
        <v>4</v>
      </c>
      <c r="G4" s="579"/>
      <c r="H4" s="461" t="s">
        <v>159</v>
      </c>
    </row>
    <row r="5" spans="1:8" ht="15">
      <c r="A5" s="576"/>
      <c r="B5" s="577"/>
      <c r="C5" s="577"/>
      <c r="D5" s="577"/>
      <c r="E5" s="504" t="s">
        <v>884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444</v>
      </c>
      <c r="D11" s="151">
        <v>444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1604</v>
      </c>
      <c r="D12" s="151">
        <v>1629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4959</v>
      </c>
      <c r="D13" s="151">
        <v>5138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3181</v>
      </c>
      <c r="D14" s="151">
        <v>3278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42441</v>
      </c>
      <c r="D15" s="151">
        <v>42979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22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3687</v>
      </c>
      <c r="D17" s="151">
        <v>3321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56338</v>
      </c>
      <c r="D19" s="155">
        <f>SUM(D11:D18)</f>
        <v>56815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20042</v>
      </c>
      <c r="D20" s="151">
        <v>20071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21503</v>
      </c>
      <c r="H21" s="156">
        <f>SUM(H22:H24)</f>
        <v>21503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84</v>
      </c>
      <c r="D23" s="151">
        <v>86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17932</v>
      </c>
      <c r="H24" s="152">
        <v>17932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30906</v>
      </c>
      <c r="H25" s="154">
        <f>H19+H20+H21</f>
        <v>30906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1247</v>
      </c>
      <c r="D26" s="151">
        <v>1294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1332</v>
      </c>
      <c r="D27" s="155">
        <f>SUM(D23:D26)</f>
        <v>1381</v>
      </c>
      <c r="E27" s="253" t="s">
        <v>83</v>
      </c>
      <c r="F27" s="242" t="s">
        <v>84</v>
      </c>
      <c r="G27" s="154">
        <f>SUM(G28:G30)</f>
        <v>3973</v>
      </c>
      <c r="H27" s="154">
        <f>SUM(H28:H30)</f>
        <v>2106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3973</v>
      </c>
      <c r="H28" s="152">
        <v>2106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1526</v>
      </c>
      <c r="H31" s="152">
        <v>1867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5499</v>
      </c>
      <c r="H33" s="154">
        <f>H27+H31+H32</f>
        <v>3973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2411</v>
      </c>
      <c r="D34" s="155">
        <f>SUM(D35:D38)</f>
        <v>2411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1875</v>
      </c>
      <c r="D35" s="151">
        <v>1875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72114</v>
      </c>
      <c r="H36" s="154">
        <f>H25+H17+H33</f>
        <v>70588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>
        <v>519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4036</v>
      </c>
      <c r="H43" s="152">
        <v>2598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2411</v>
      </c>
      <c r="D45" s="155">
        <f>D34+D39+D44</f>
        <v>2411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2718</v>
      </c>
      <c r="D47" s="151">
        <v>2433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239</v>
      </c>
      <c r="H48" s="152">
        <v>239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4275</v>
      </c>
      <c r="H49" s="154">
        <f>SUM(H43:H48)</f>
        <v>2837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67</v>
      </c>
      <c r="D50" s="151">
        <v>1009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2785</v>
      </c>
      <c r="D51" s="155">
        <f>SUM(D47:D50)</f>
        <v>3442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1293</v>
      </c>
      <c r="H53" s="152">
        <v>1293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82908</v>
      </c>
      <c r="D55" s="155">
        <f>D19+D20+D21+D27+D32+D45+D51+D53+D54</f>
        <v>84120</v>
      </c>
      <c r="E55" s="237" t="s">
        <v>172</v>
      </c>
      <c r="F55" s="261" t="s">
        <v>173</v>
      </c>
      <c r="G55" s="154">
        <f>G49+G51+G52+G53+G54</f>
        <v>5568</v>
      </c>
      <c r="H55" s="154">
        <f>H49+H51+H52+H53+H54</f>
        <v>4130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1062</v>
      </c>
      <c r="D58" s="151">
        <v>453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258</v>
      </c>
      <c r="H60" s="152">
        <v>1260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10330</v>
      </c>
      <c r="H61" s="154">
        <f>SUM(H62:H68)</f>
        <v>11666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3856</v>
      </c>
      <c r="H62" s="152">
        <v>4553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1062</v>
      </c>
      <c r="D64" s="155">
        <f>SUM(D58:D63)</f>
        <v>453</v>
      </c>
      <c r="E64" s="237" t="s">
        <v>200</v>
      </c>
      <c r="F64" s="242" t="s">
        <v>201</v>
      </c>
      <c r="G64" s="152">
        <v>3849</v>
      </c>
      <c r="H64" s="152">
        <v>4414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38</v>
      </c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1845</v>
      </c>
      <c r="H66" s="152">
        <v>1689</v>
      </c>
    </row>
    <row r="67" spans="1:8" ht="15">
      <c r="A67" s="235" t="s">
        <v>207</v>
      </c>
      <c r="B67" s="241" t="s">
        <v>208</v>
      </c>
      <c r="C67" s="151">
        <v>2183</v>
      </c>
      <c r="D67" s="151">
        <v>1466</v>
      </c>
      <c r="E67" s="237" t="s">
        <v>209</v>
      </c>
      <c r="F67" s="242" t="s">
        <v>210</v>
      </c>
      <c r="G67" s="152">
        <v>439</v>
      </c>
      <c r="H67" s="152">
        <v>418</v>
      </c>
    </row>
    <row r="68" spans="1:8" ht="15">
      <c r="A68" s="235" t="s">
        <v>211</v>
      </c>
      <c r="B68" s="241" t="s">
        <v>212</v>
      </c>
      <c r="C68" s="151">
        <v>827</v>
      </c>
      <c r="D68" s="151">
        <v>517</v>
      </c>
      <c r="E68" s="237" t="s">
        <v>213</v>
      </c>
      <c r="F68" s="242" t="s">
        <v>214</v>
      </c>
      <c r="G68" s="152">
        <v>303</v>
      </c>
      <c r="H68" s="152">
        <v>570</v>
      </c>
    </row>
    <row r="69" spans="1:8" ht="15">
      <c r="A69" s="235" t="s">
        <v>215</v>
      </c>
      <c r="B69" s="241" t="s">
        <v>216</v>
      </c>
      <c r="C69" s="151">
        <v>54</v>
      </c>
      <c r="D69" s="151">
        <v>42</v>
      </c>
      <c r="E69" s="251" t="s">
        <v>78</v>
      </c>
      <c r="F69" s="242" t="s">
        <v>217</v>
      </c>
      <c r="G69" s="152">
        <v>28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450</v>
      </c>
      <c r="D71" s="151">
        <v>428</v>
      </c>
      <c r="E71" s="253" t="s">
        <v>46</v>
      </c>
      <c r="F71" s="273" t="s">
        <v>224</v>
      </c>
      <c r="G71" s="161">
        <f>G59+G60+G61+G69+G70</f>
        <v>10616</v>
      </c>
      <c r="H71" s="161">
        <f>H59+H60+H61+H69+H70</f>
        <v>12931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196</v>
      </c>
      <c r="D72" s="151">
        <v>376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400</v>
      </c>
      <c r="D74" s="151">
        <v>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4110</v>
      </c>
      <c r="D75" s="155">
        <f>SUM(D67:D74)</f>
        <v>2856</v>
      </c>
      <c r="E75" s="251" t="s">
        <v>160</v>
      </c>
      <c r="F75" s="245" t="s">
        <v>234</v>
      </c>
      <c r="G75" s="152">
        <v>1</v>
      </c>
      <c r="H75" s="152">
        <v>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10617</v>
      </c>
      <c r="H79" s="162">
        <f>H71+H74+H75+H76</f>
        <v>12938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5</v>
      </c>
      <c r="D82" s="151">
        <v>6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</v>
      </c>
      <c r="D84" s="155">
        <f>D83+D82+D78</f>
        <v>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193</v>
      </c>
      <c r="D88" s="151">
        <v>205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9</v>
      </c>
      <c r="D90" s="151">
        <v>1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214</v>
      </c>
      <c r="D91" s="155">
        <f>SUM(D87:D90)</f>
        <v>221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5391</v>
      </c>
      <c r="D93" s="155">
        <f>D64+D75+D84+D91+D92</f>
        <v>3536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88299</v>
      </c>
      <c r="D94" s="164">
        <f>D93+D55</f>
        <v>87656</v>
      </c>
      <c r="E94" s="449" t="s">
        <v>270</v>
      </c>
      <c r="F94" s="289" t="s">
        <v>271</v>
      </c>
      <c r="G94" s="165">
        <f>G36+G39+G55+G79</f>
        <v>88299</v>
      </c>
      <c r="H94" s="165">
        <f>H36+H39+H55+H79</f>
        <v>87656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886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12.75">
      <c r="D101" s="169" t="s">
        <v>865</v>
      </c>
    </row>
    <row r="102" spans="4:5" ht="12.75">
      <c r="D102" s="169" t="s">
        <v>866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37" sqref="C37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5" t="str">
        <f>'справка №1-БАЛАНС'!E3</f>
        <v>"Параходство Българско речно плаване"АД</v>
      </c>
      <c r="C2" s="585"/>
      <c r="D2" s="585"/>
      <c r="E2" s="585"/>
      <c r="F2" s="587" t="s">
        <v>2</v>
      </c>
      <c r="G2" s="587"/>
      <c r="H2" s="525">
        <f>'справка №1-БАЛАНС'!H3</f>
        <v>827183719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второ тримесечие 2015 г.</v>
      </c>
      <c r="C4" s="586"/>
      <c r="D4" s="586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2546</v>
      </c>
      <c r="D9" s="46">
        <v>2585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1711</v>
      </c>
      <c r="D10" s="46">
        <v>1363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838</v>
      </c>
      <c r="D11" s="46">
        <v>838</v>
      </c>
      <c r="E11" s="300" t="s">
        <v>293</v>
      </c>
      <c r="F11" s="548" t="s">
        <v>294</v>
      </c>
      <c r="G11" s="549">
        <v>8239</v>
      </c>
      <c r="H11" s="549">
        <v>5564</v>
      </c>
    </row>
    <row r="12" spans="1:8" ht="12">
      <c r="A12" s="298" t="s">
        <v>295</v>
      </c>
      <c r="B12" s="299" t="s">
        <v>296</v>
      </c>
      <c r="C12" s="46">
        <v>1255</v>
      </c>
      <c r="D12" s="46">
        <v>1377</v>
      </c>
      <c r="E12" s="300" t="s">
        <v>78</v>
      </c>
      <c r="F12" s="548" t="s">
        <v>297</v>
      </c>
      <c r="G12" s="549">
        <v>444</v>
      </c>
      <c r="H12" s="549">
        <v>1994</v>
      </c>
    </row>
    <row r="13" spans="1:18" ht="12">
      <c r="A13" s="298" t="s">
        <v>298</v>
      </c>
      <c r="B13" s="299" t="s">
        <v>299</v>
      </c>
      <c r="C13" s="46">
        <v>301</v>
      </c>
      <c r="D13" s="46">
        <v>310</v>
      </c>
      <c r="E13" s="301" t="s">
        <v>51</v>
      </c>
      <c r="F13" s="550" t="s">
        <v>300</v>
      </c>
      <c r="G13" s="547">
        <f>SUM(G9:G12)</f>
        <v>8683</v>
      </c>
      <c r="H13" s="547">
        <f>SUM(H9:H12)</f>
        <v>7558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78</v>
      </c>
      <c r="D14" s="46">
        <v>364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1165</v>
      </c>
      <c r="D16" s="47">
        <v>979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7894</v>
      </c>
      <c r="D19" s="49">
        <f>SUM(D9:D15)+D16</f>
        <v>7816</v>
      </c>
      <c r="E19" s="304" t="s">
        <v>317</v>
      </c>
      <c r="F19" s="551" t="s">
        <v>318</v>
      </c>
      <c r="G19" s="549">
        <v>101</v>
      </c>
      <c r="H19" s="549">
        <v>52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738</v>
      </c>
      <c r="H20" s="549">
        <v>1025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>
        <v>1</v>
      </c>
    </row>
    <row r="22" spans="1:8" ht="24">
      <c r="A22" s="304" t="s">
        <v>324</v>
      </c>
      <c r="B22" s="305" t="s">
        <v>325</v>
      </c>
      <c r="C22" s="46">
        <v>171</v>
      </c>
      <c r="D22" s="46">
        <v>227</v>
      </c>
      <c r="E22" s="304" t="s">
        <v>326</v>
      </c>
      <c r="F22" s="551" t="s">
        <v>327</v>
      </c>
      <c r="G22" s="549">
        <v>499</v>
      </c>
      <c r="H22" s="549">
        <v>85</v>
      </c>
    </row>
    <row r="23" spans="1:8" ht="24">
      <c r="A23" s="298" t="s">
        <v>328</v>
      </c>
      <c r="B23" s="305" t="s">
        <v>329</v>
      </c>
      <c r="C23" s="46">
        <v>1</v>
      </c>
      <c r="D23" s="46">
        <v>1</v>
      </c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231</v>
      </c>
      <c r="D24" s="46">
        <v>73</v>
      </c>
      <c r="E24" s="301" t="s">
        <v>103</v>
      </c>
      <c r="F24" s="553" t="s">
        <v>334</v>
      </c>
      <c r="G24" s="547">
        <f>SUM(G19:G23)</f>
        <v>1338</v>
      </c>
      <c r="H24" s="547">
        <f>SUM(H19:H23)</f>
        <v>1163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29</v>
      </c>
      <c r="D25" s="46">
        <v>24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432</v>
      </c>
      <c r="D26" s="49">
        <f>SUM(D22:D25)</f>
        <v>325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8326</v>
      </c>
      <c r="D28" s="50">
        <f>D26+D19</f>
        <v>8141</v>
      </c>
      <c r="E28" s="127" t="s">
        <v>339</v>
      </c>
      <c r="F28" s="553" t="s">
        <v>340</v>
      </c>
      <c r="G28" s="547">
        <f>G13+G15+G24</f>
        <v>10021</v>
      </c>
      <c r="H28" s="547">
        <f>H13+H15+H24</f>
        <v>8721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1695</v>
      </c>
      <c r="D30" s="50">
        <f>IF((H28-D28)&gt;0,H28-D28,0)</f>
        <v>580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8326</v>
      </c>
      <c r="D33" s="49">
        <f>D28-D31+D32</f>
        <v>8141</v>
      </c>
      <c r="E33" s="127" t="s">
        <v>353</v>
      </c>
      <c r="F33" s="553" t="s">
        <v>354</v>
      </c>
      <c r="G33" s="53">
        <f>G32-G31+G28</f>
        <v>10021</v>
      </c>
      <c r="H33" s="53">
        <f>H32-H31+H28</f>
        <v>8721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1695</v>
      </c>
      <c r="D34" s="50">
        <f>IF((H33-D33)&gt;0,H33-D33,0)</f>
        <v>580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169</v>
      </c>
      <c r="D35" s="49">
        <f>D36+D37+D38</f>
        <v>58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169</v>
      </c>
      <c r="D36" s="46">
        <v>58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1526</v>
      </c>
      <c r="D39" s="460">
        <f>+IF((H33-D33-D35)&gt;0,H33-D33-D35,0)</f>
        <v>522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1526</v>
      </c>
      <c r="D41" s="52">
        <f>IF(H39=0,IF(D39-D40&gt;0,D39-D40+H40,0),IF(H39-H40&lt;0,H40-H39+D39,0))</f>
        <v>522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10021</v>
      </c>
      <c r="D42" s="53">
        <f>D33+D35+D39</f>
        <v>8721</v>
      </c>
      <c r="E42" s="128" t="s">
        <v>380</v>
      </c>
      <c r="F42" s="129" t="s">
        <v>381</v>
      </c>
      <c r="G42" s="53">
        <f>G39+G33</f>
        <v>10021</v>
      </c>
      <c r="H42" s="53">
        <f>H39+H33</f>
        <v>8721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427" t="s">
        <v>885</v>
      </c>
      <c r="C48" s="427" t="s">
        <v>382</v>
      </c>
      <c r="D48" s="583"/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868</v>
      </c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4"/>
      <c r="E50" s="584"/>
      <c r="F50" s="584"/>
      <c r="G50" s="584"/>
      <c r="H50" s="584"/>
    </row>
    <row r="51" spans="1:8" ht="12">
      <c r="A51" s="563"/>
      <c r="B51" s="559"/>
      <c r="C51" s="425"/>
      <c r="D51" s="425" t="s">
        <v>865</v>
      </c>
      <c r="E51" s="559"/>
      <c r="F51" s="559"/>
      <c r="G51" s="562"/>
      <c r="H51" s="562"/>
    </row>
    <row r="52" spans="1:8" ht="12">
      <c r="A52" s="563"/>
      <c r="B52" s="559"/>
      <c r="C52" s="425"/>
      <c r="D52" s="425" t="s">
        <v>866</v>
      </c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8" sqref="C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плаване"АД</v>
      </c>
      <c r="C4" s="540" t="s">
        <v>2</v>
      </c>
      <c r="D4" s="540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второ тримесечие 2015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8011</v>
      </c>
      <c r="D10" s="54">
        <v>6493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-5286</v>
      </c>
      <c r="D11" s="54">
        <v>-5276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-1830</v>
      </c>
      <c r="D13" s="54">
        <v>-2512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-287</v>
      </c>
      <c r="D14" s="54">
        <v>239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-35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570</v>
      </c>
      <c r="D20" s="55">
        <f>SUM(D10:D19)</f>
        <v>-1094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-86</v>
      </c>
      <c r="D22" s="54">
        <v>-130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1092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-760</v>
      </c>
      <c r="D24" s="54">
        <v>-322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738</v>
      </c>
      <c r="D29" s="54">
        <v>1025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-56</v>
      </c>
      <c r="D31" s="54">
        <v>203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-164</v>
      </c>
      <c r="D32" s="55">
        <f>SUM(D22:D31)</f>
        <v>1868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2384</v>
      </c>
      <c r="D36" s="54">
        <v>1610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-1816</v>
      </c>
      <c r="D37" s="54">
        <v>-1547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-924</v>
      </c>
      <c r="D38" s="54">
        <v>-884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-57</v>
      </c>
      <c r="D41" s="54">
        <v>-126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-413</v>
      </c>
      <c r="D42" s="55">
        <f>SUM(D34:D41)</f>
        <v>-947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</v>
      </c>
      <c r="D43" s="55">
        <f>D42+D32+D20</f>
        <v>-173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221</v>
      </c>
      <c r="D44" s="132">
        <v>296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214</v>
      </c>
      <c r="D45" s="55">
        <f>D44+D43</f>
        <v>123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214</v>
      </c>
      <c r="D46" s="56">
        <v>123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425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425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2" t="str">
        <f>'справка №1-БАЛАНС'!E3</f>
        <v>"Параходство Българско речно плаване"АД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827183719</v>
      </c>
      <c r="N3" s="2"/>
    </row>
    <row r="4" spans="1:15" s="531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6" t="str">
        <f>'справка №1-БАЛАНС'!E5</f>
        <v>второ тримесечие 2015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17932</v>
      </c>
      <c r="I11" s="58">
        <f>'справка №1-БАЛАНС'!H28+'справка №1-БАЛАНС'!H31</f>
        <v>3973</v>
      </c>
      <c r="J11" s="58">
        <f>'справка №1-БАЛАНС'!H29+'справка №1-БАЛАНС'!H32</f>
        <v>0</v>
      </c>
      <c r="K11" s="60"/>
      <c r="L11" s="344">
        <f>SUM(C11:K11)</f>
        <v>70588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17932</v>
      </c>
      <c r="I15" s="61">
        <f t="shared" si="2"/>
        <v>3973</v>
      </c>
      <c r="J15" s="61">
        <f t="shared" si="2"/>
        <v>0</v>
      </c>
      <c r="K15" s="61">
        <f t="shared" si="2"/>
        <v>0</v>
      </c>
      <c r="L15" s="344">
        <f t="shared" si="1"/>
        <v>70588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1526</v>
      </c>
      <c r="J16" s="345">
        <f>+'справка №1-БАЛАНС'!G32</f>
        <v>0</v>
      </c>
      <c r="K16" s="60"/>
      <c r="L16" s="344">
        <f t="shared" si="1"/>
        <v>1526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17932</v>
      </c>
      <c r="I29" s="59">
        <f t="shared" si="6"/>
        <v>5499</v>
      </c>
      <c r="J29" s="59">
        <f t="shared" si="6"/>
        <v>0</v>
      </c>
      <c r="K29" s="59">
        <f t="shared" si="6"/>
        <v>0</v>
      </c>
      <c r="L29" s="344">
        <f t="shared" si="1"/>
        <v>72114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17932</v>
      </c>
      <c r="I32" s="59">
        <f t="shared" si="7"/>
        <v>5499</v>
      </c>
      <c r="J32" s="59">
        <f t="shared" si="7"/>
        <v>0</v>
      </c>
      <c r="K32" s="59">
        <f t="shared" si="7"/>
        <v>0</v>
      </c>
      <c r="L32" s="344">
        <f t="shared" si="1"/>
        <v>72114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425" t="s">
        <v>868</v>
      </c>
      <c r="F39" s="537"/>
      <c r="G39" s="537"/>
      <c r="H39" s="537"/>
      <c r="I39" s="537"/>
      <c r="J39" s="537"/>
      <c r="K39" s="537"/>
      <c r="L39" s="425" t="s">
        <v>865</v>
      </c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425" t="s">
        <v>866</v>
      </c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4">
      <selection activeCell="L25" sqref="L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"Параходство Българско речно плаване"АД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5"/>
    </row>
    <row r="3" spans="1:18" ht="15">
      <c r="A3" s="597" t="s">
        <v>5</v>
      </c>
      <c r="B3" s="598"/>
      <c r="C3" s="600" t="str">
        <f>'справка №1-БАЛАНС'!E5</f>
        <v>второ тримесечие 2015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444</v>
      </c>
      <c r="E9" s="189"/>
      <c r="F9" s="189"/>
      <c r="G9" s="74">
        <f>D9+E9-F9</f>
        <v>444</v>
      </c>
      <c r="H9" s="65"/>
      <c r="I9" s="65"/>
      <c r="J9" s="74">
        <f>G9+H9-I9</f>
        <v>444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2129</v>
      </c>
      <c r="E10" s="189"/>
      <c r="F10" s="189"/>
      <c r="G10" s="74">
        <f aca="true" t="shared" si="2" ref="G10:G39">D10+E10-F10</f>
        <v>2129</v>
      </c>
      <c r="H10" s="65"/>
      <c r="I10" s="65"/>
      <c r="J10" s="74">
        <f aca="true" t="shared" si="3" ref="J10:J39">G10+H10-I10</f>
        <v>2129</v>
      </c>
      <c r="K10" s="65">
        <v>500</v>
      </c>
      <c r="L10" s="65">
        <v>25</v>
      </c>
      <c r="M10" s="65"/>
      <c r="N10" s="74">
        <f aca="true" t="shared" si="4" ref="N10:N39">K10+L10-M10</f>
        <v>525</v>
      </c>
      <c r="O10" s="65"/>
      <c r="P10" s="65"/>
      <c r="Q10" s="74">
        <f t="shared" si="0"/>
        <v>525</v>
      </c>
      <c r="R10" s="74">
        <f t="shared" si="1"/>
        <v>1604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7330</v>
      </c>
      <c r="E11" s="189">
        <v>1</v>
      </c>
      <c r="F11" s="189"/>
      <c r="G11" s="74">
        <f t="shared" si="2"/>
        <v>7331</v>
      </c>
      <c r="H11" s="65"/>
      <c r="I11" s="65"/>
      <c r="J11" s="74">
        <f t="shared" si="3"/>
        <v>7331</v>
      </c>
      <c r="K11" s="65">
        <v>2192</v>
      </c>
      <c r="L11" s="65">
        <v>180</v>
      </c>
      <c r="M11" s="65"/>
      <c r="N11" s="74">
        <f t="shared" si="4"/>
        <v>2372</v>
      </c>
      <c r="O11" s="65"/>
      <c r="P11" s="65"/>
      <c r="Q11" s="74">
        <f t="shared" si="0"/>
        <v>2372</v>
      </c>
      <c r="R11" s="74">
        <f t="shared" si="1"/>
        <v>4959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4446</v>
      </c>
      <c r="E12" s="189"/>
      <c r="F12" s="189">
        <v>10</v>
      </c>
      <c r="G12" s="74">
        <f t="shared" si="2"/>
        <v>4436</v>
      </c>
      <c r="H12" s="65"/>
      <c r="I12" s="65"/>
      <c r="J12" s="74">
        <f t="shared" si="3"/>
        <v>4436</v>
      </c>
      <c r="K12" s="65">
        <v>1168</v>
      </c>
      <c r="L12" s="65">
        <v>90</v>
      </c>
      <c r="M12" s="65">
        <v>3</v>
      </c>
      <c r="N12" s="74">
        <f t="shared" si="4"/>
        <v>1255</v>
      </c>
      <c r="O12" s="65"/>
      <c r="P12" s="65"/>
      <c r="Q12" s="74">
        <f t="shared" si="0"/>
        <v>1255</v>
      </c>
      <c r="R12" s="74">
        <f t="shared" si="1"/>
        <v>3181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59341</v>
      </c>
      <c r="E13" s="189"/>
      <c r="F13" s="189">
        <v>88</v>
      </c>
      <c r="G13" s="74">
        <f t="shared" si="2"/>
        <v>59253</v>
      </c>
      <c r="H13" s="65"/>
      <c r="I13" s="65"/>
      <c r="J13" s="74">
        <f t="shared" si="3"/>
        <v>59253</v>
      </c>
      <c r="K13" s="65">
        <v>16362</v>
      </c>
      <c r="L13" s="65">
        <v>461</v>
      </c>
      <c r="M13" s="65">
        <v>11</v>
      </c>
      <c r="N13" s="74">
        <f t="shared" si="4"/>
        <v>16812</v>
      </c>
      <c r="O13" s="65"/>
      <c r="P13" s="65"/>
      <c r="Q13" s="74">
        <f t="shared" si="0"/>
        <v>16812</v>
      </c>
      <c r="R13" s="74">
        <f t="shared" si="1"/>
        <v>42441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392</v>
      </c>
      <c r="E14" s="189"/>
      <c r="F14" s="189"/>
      <c r="G14" s="74">
        <f t="shared" si="2"/>
        <v>392</v>
      </c>
      <c r="H14" s="65"/>
      <c r="I14" s="65"/>
      <c r="J14" s="74">
        <f t="shared" si="3"/>
        <v>392</v>
      </c>
      <c r="K14" s="65">
        <v>366</v>
      </c>
      <c r="L14" s="65">
        <v>4</v>
      </c>
      <c r="M14" s="65"/>
      <c r="N14" s="74">
        <f t="shared" si="4"/>
        <v>370</v>
      </c>
      <c r="O14" s="65"/>
      <c r="P14" s="65"/>
      <c r="Q14" s="74">
        <f t="shared" si="0"/>
        <v>370</v>
      </c>
      <c r="R14" s="74">
        <f t="shared" si="1"/>
        <v>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3321</v>
      </c>
      <c r="E15" s="457">
        <v>367</v>
      </c>
      <c r="F15" s="457">
        <v>1</v>
      </c>
      <c r="G15" s="74">
        <f t="shared" si="2"/>
        <v>3687</v>
      </c>
      <c r="H15" s="458"/>
      <c r="I15" s="458"/>
      <c r="J15" s="74">
        <f t="shared" si="3"/>
        <v>3687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3687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77403</v>
      </c>
      <c r="E17" s="194">
        <f>SUM(E9:E16)</f>
        <v>368</v>
      </c>
      <c r="F17" s="194">
        <f>SUM(F9:F16)</f>
        <v>99</v>
      </c>
      <c r="G17" s="74">
        <f t="shared" si="2"/>
        <v>77672</v>
      </c>
      <c r="H17" s="75">
        <f>SUM(H9:H16)</f>
        <v>0</v>
      </c>
      <c r="I17" s="75">
        <f>SUM(I9:I16)</f>
        <v>0</v>
      </c>
      <c r="J17" s="74">
        <f t="shared" si="3"/>
        <v>77672</v>
      </c>
      <c r="K17" s="75">
        <f>SUM(K9:K16)</f>
        <v>20588</v>
      </c>
      <c r="L17" s="75">
        <f>SUM(L9:L16)</f>
        <v>760</v>
      </c>
      <c r="M17" s="75">
        <f>SUM(M9:M16)</f>
        <v>14</v>
      </c>
      <c r="N17" s="74">
        <f t="shared" si="4"/>
        <v>21334</v>
      </c>
      <c r="O17" s="75">
        <f>SUM(O9:O16)</f>
        <v>0</v>
      </c>
      <c r="P17" s="75">
        <f>SUM(P9:P16)</f>
        <v>0</v>
      </c>
      <c r="Q17" s="74">
        <f t="shared" si="5"/>
        <v>21334</v>
      </c>
      <c r="R17" s="74">
        <f t="shared" si="6"/>
        <v>56338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20640</v>
      </c>
      <c r="E18" s="187"/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>
        <v>569</v>
      </c>
      <c r="L18" s="63">
        <v>29</v>
      </c>
      <c r="M18" s="63"/>
      <c r="N18" s="74">
        <f t="shared" si="4"/>
        <v>598</v>
      </c>
      <c r="O18" s="63"/>
      <c r="P18" s="63"/>
      <c r="Q18" s="74">
        <f t="shared" si="5"/>
        <v>598</v>
      </c>
      <c r="R18" s="74">
        <f t="shared" si="6"/>
        <v>20042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14</v>
      </c>
      <c r="L21" s="65">
        <v>2</v>
      </c>
      <c r="M21" s="65"/>
      <c r="N21" s="74">
        <f t="shared" si="4"/>
        <v>16</v>
      </c>
      <c r="O21" s="65"/>
      <c r="P21" s="65"/>
      <c r="Q21" s="74">
        <f t="shared" si="5"/>
        <v>16</v>
      </c>
      <c r="R21" s="74">
        <f t="shared" si="6"/>
        <v>84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154</v>
      </c>
      <c r="E22" s="189"/>
      <c r="F22" s="189"/>
      <c r="G22" s="74">
        <f t="shared" si="2"/>
        <v>154</v>
      </c>
      <c r="H22" s="65"/>
      <c r="I22" s="65"/>
      <c r="J22" s="74">
        <f t="shared" si="3"/>
        <v>154</v>
      </c>
      <c r="K22" s="65">
        <v>153</v>
      </c>
      <c r="L22" s="65"/>
      <c r="M22" s="65"/>
      <c r="N22" s="74">
        <f t="shared" si="4"/>
        <v>153</v>
      </c>
      <c r="O22" s="65"/>
      <c r="P22" s="65"/>
      <c r="Q22" s="74">
        <f t="shared" si="5"/>
        <v>153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1515</v>
      </c>
      <c r="E24" s="189"/>
      <c r="F24" s="189"/>
      <c r="G24" s="74">
        <f t="shared" si="2"/>
        <v>1515</v>
      </c>
      <c r="H24" s="65"/>
      <c r="I24" s="65"/>
      <c r="J24" s="74">
        <f t="shared" si="3"/>
        <v>1515</v>
      </c>
      <c r="K24" s="65">
        <v>221</v>
      </c>
      <c r="L24" s="65">
        <v>47</v>
      </c>
      <c r="M24" s="65"/>
      <c r="N24" s="74">
        <f t="shared" si="4"/>
        <v>268</v>
      </c>
      <c r="O24" s="65"/>
      <c r="P24" s="65"/>
      <c r="Q24" s="74">
        <f t="shared" si="5"/>
        <v>268</v>
      </c>
      <c r="R24" s="74">
        <f t="shared" si="6"/>
        <v>1247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1769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1769</v>
      </c>
      <c r="H25" s="66">
        <f t="shared" si="7"/>
        <v>0</v>
      </c>
      <c r="I25" s="66">
        <f t="shared" si="7"/>
        <v>0</v>
      </c>
      <c r="J25" s="67">
        <f t="shared" si="3"/>
        <v>1769</v>
      </c>
      <c r="K25" s="66">
        <f t="shared" si="7"/>
        <v>388</v>
      </c>
      <c r="L25" s="66">
        <f t="shared" si="7"/>
        <v>49</v>
      </c>
      <c r="M25" s="66">
        <f t="shared" si="7"/>
        <v>0</v>
      </c>
      <c r="N25" s="67">
        <f t="shared" si="4"/>
        <v>437</v>
      </c>
      <c r="O25" s="66">
        <f t="shared" si="7"/>
        <v>0</v>
      </c>
      <c r="P25" s="66">
        <f t="shared" si="7"/>
        <v>0</v>
      </c>
      <c r="Q25" s="67">
        <f t="shared" si="5"/>
        <v>437</v>
      </c>
      <c r="R25" s="67">
        <f t="shared" si="6"/>
        <v>1332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2411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2411</v>
      </c>
      <c r="H27" s="70">
        <f t="shared" si="8"/>
        <v>0</v>
      </c>
      <c r="I27" s="70">
        <f t="shared" si="8"/>
        <v>0</v>
      </c>
      <c r="J27" s="71">
        <f t="shared" si="3"/>
        <v>2411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1875</v>
      </c>
      <c r="E28" s="189"/>
      <c r="F28" s="189"/>
      <c r="G28" s="74">
        <f t="shared" si="2"/>
        <v>1875</v>
      </c>
      <c r="H28" s="65"/>
      <c r="I28" s="65"/>
      <c r="J28" s="74">
        <f t="shared" si="3"/>
        <v>1875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519</v>
      </c>
      <c r="E30" s="189"/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2411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2411</v>
      </c>
      <c r="H38" s="75">
        <f t="shared" si="12"/>
        <v>0</v>
      </c>
      <c r="I38" s="75">
        <f t="shared" si="12"/>
        <v>0</v>
      </c>
      <c r="J38" s="74">
        <f t="shared" si="3"/>
        <v>2411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102223</v>
      </c>
      <c r="E40" s="438">
        <f>E17+E18+E19+E25+E38+E39</f>
        <v>368</v>
      </c>
      <c r="F40" s="438">
        <f aca="true" t="shared" si="13" ref="F40:R40">F17+F18+F19+F25+F38+F39</f>
        <v>99</v>
      </c>
      <c r="G40" s="438">
        <f t="shared" si="13"/>
        <v>102492</v>
      </c>
      <c r="H40" s="438">
        <f t="shared" si="13"/>
        <v>0</v>
      </c>
      <c r="I40" s="438">
        <f t="shared" si="13"/>
        <v>0</v>
      </c>
      <c r="J40" s="438">
        <f t="shared" si="13"/>
        <v>102492</v>
      </c>
      <c r="K40" s="438">
        <f t="shared" si="13"/>
        <v>21545</v>
      </c>
      <c r="L40" s="438">
        <f t="shared" si="13"/>
        <v>838</v>
      </c>
      <c r="M40" s="438">
        <f t="shared" si="13"/>
        <v>14</v>
      </c>
      <c r="N40" s="438">
        <f t="shared" si="13"/>
        <v>22369</v>
      </c>
      <c r="O40" s="438">
        <f t="shared" si="13"/>
        <v>0</v>
      </c>
      <c r="P40" s="438">
        <f t="shared" si="13"/>
        <v>0</v>
      </c>
      <c r="Q40" s="438">
        <f t="shared" si="13"/>
        <v>22369</v>
      </c>
      <c r="R40" s="438">
        <f t="shared" si="13"/>
        <v>80123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425" t="s">
        <v>868</v>
      </c>
      <c r="J45" s="349"/>
      <c r="K45" s="349"/>
      <c r="L45" s="349"/>
      <c r="M45" s="349"/>
      <c r="N45" s="349"/>
      <c r="O45" s="349"/>
      <c r="P45" s="425" t="s">
        <v>865</v>
      </c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425" t="s">
        <v>866</v>
      </c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5">
      <selection activeCell="D85" sqref="D8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19" t="str">
        <f>'справка №1-БАЛАНС'!E3</f>
        <v>"Параходство Българско речно плаване"АД</v>
      </c>
      <c r="C3" s="620"/>
      <c r="D3" s="525" t="s">
        <v>2</v>
      </c>
      <c r="E3" s="107">
        <f>'справка №1-БАЛАНС'!H3</f>
        <v>827183719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второ тримесечие 2015 г.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2718</v>
      </c>
      <c r="D11" s="119">
        <f>SUM(D12:D14)</f>
        <v>0</v>
      </c>
      <c r="E11" s="120">
        <f>SUM(E12:E14)</f>
        <v>2718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2718</v>
      </c>
      <c r="D12" s="108"/>
      <c r="E12" s="120">
        <f aca="true" t="shared" si="0" ref="E12:E42">C12-D12</f>
        <v>2718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67</v>
      </c>
      <c r="D16" s="119">
        <f>+D17+D18</f>
        <v>0</v>
      </c>
      <c r="E16" s="120">
        <f t="shared" si="0"/>
        <v>67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67</v>
      </c>
      <c r="D18" s="108"/>
      <c r="E18" s="120">
        <f t="shared" si="0"/>
        <v>67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2785</v>
      </c>
      <c r="D19" s="104">
        <f>D11+D15+D16</f>
        <v>0</v>
      </c>
      <c r="E19" s="118">
        <f>E11+E15+E16</f>
        <v>2785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2183</v>
      </c>
      <c r="D24" s="119">
        <f>SUM(D25:D27)</f>
        <v>2183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2075</v>
      </c>
      <c r="D25" s="108">
        <v>2075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108</v>
      </c>
      <c r="D27" s="108">
        <v>108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827</v>
      </c>
      <c r="D28" s="108">
        <v>827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54</v>
      </c>
      <c r="D29" s="108">
        <v>54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450</v>
      </c>
      <c r="D31" s="108">
        <v>450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196</v>
      </c>
      <c r="D33" s="105">
        <f>SUM(D34:D37)</f>
        <v>196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196</v>
      </c>
      <c r="D35" s="108">
        <v>196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400</v>
      </c>
      <c r="D38" s="105">
        <f>SUM(D39:D42)</f>
        <v>400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400</v>
      </c>
      <c r="D42" s="108">
        <v>400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4110</v>
      </c>
      <c r="D43" s="104">
        <f>D24+D28+D29+D31+D30+D32+D33+D38</f>
        <v>4110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6895</v>
      </c>
      <c r="D44" s="103">
        <f>D43+D21+D19+D9</f>
        <v>4110</v>
      </c>
      <c r="E44" s="118">
        <f>E43+E21+E19+E9</f>
        <v>2785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4036</v>
      </c>
      <c r="D52" s="103">
        <f>SUM(D53:D55)</f>
        <v>0</v>
      </c>
      <c r="E52" s="119">
        <f>C52-D52</f>
        <v>4036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176</v>
      </c>
      <c r="D53" s="108"/>
      <c r="E53" s="119">
        <f>C53-D53</f>
        <v>176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3860</v>
      </c>
      <c r="D55" s="108"/>
      <c r="E55" s="119">
        <f t="shared" si="1"/>
        <v>3860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239</v>
      </c>
      <c r="D64" s="108"/>
      <c r="E64" s="119">
        <f t="shared" si="1"/>
        <v>239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4275</v>
      </c>
      <c r="D66" s="103">
        <f>D52+D56+D61+D62+D63+D64</f>
        <v>0</v>
      </c>
      <c r="E66" s="119">
        <f t="shared" si="1"/>
        <v>4275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1293</v>
      </c>
      <c r="D68" s="108"/>
      <c r="E68" s="119">
        <f t="shared" si="1"/>
        <v>1293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3856</v>
      </c>
      <c r="D71" s="105">
        <f>SUM(D72:D74)</f>
        <v>3856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938</v>
      </c>
      <c r="D72" s="108">
        <v>938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2918</v>
      </c>
      <c r="D74" s="108">
        <v>2918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258</v>
      </c>
      <c r="D80" s="103">
        <f>SUM(D81:D84)</f>
        <v>258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258</v>
      </c>
      <c r="D84" s="108">
        <v>258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6474</v>
      </c>
      <c r="D85" s="104">
        <f>SUM(D86:D90)+D94</f>
        <v>6474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3849</v>
      </c>
      <c r="D87" s="108">
        <v>3849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38</v>
      </c>
      <c r="D88" s="108">
        <v>38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1845</v>
      </c>
      <c r="D89" s="108">
        <v>1845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303</v>
      </c>
      <c r="D90" s="103">
        <f>SUM(D91:D93)</f>
        <v>303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169</v>
      </c>
      <c r="D91" s="108">
        <v>169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134</v>
      </c>
      <c r="D93" s="108">
        <v>134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439</v>
      </c>
      <c r="D94" s="108">
        <v>439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28</v>
      </c>
      <c r="D95" s="108">
        <v>28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10616</v>
      </c>
      <c r="D96" s="104">
        <f>D85+D80+D75+D71+D95</f>
        <v>10616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16184</v>
      </c>
      <c r="D97" s="104">
        <f>D96+D68+D66</f>
        <v>10616</v>
      </c>
      <c r="E97" s="104">
        <f>E96+E68+E66</f>
        <v>5568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872</v>
      </c>
      <c r="D112" s="349"/>
      <c r="E112" s="349"/>
      <c r="F112" s="349"/>
    </row>
    <row r="113" spans="1:6" ht="12">
      <c r="A113" s="349"/>
      <c r="B113" s="388"/>
      <c r="C113" s="349" t="s">
        <v>873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"Параходство Българско речно плаване"АД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827183719</v>
      </c>
    </row>
    <row r="5" spans="1:9" ht="15">
      <c r="A5" s="501" t="s">
        <v>5</v>
      </c>
      <c r="B5" s="622" t="str">
        <f>'справка №1-БАЛАНС'!E5</f>
        <v>второ тримесечие 2015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6</v>
      </c>
      <c r="G19" s="98"/>
      <c r="H19" s="98">
        <v>1</v>
      </c>
      <c r="I19" s="434">
        <f t="shared" si="0"/>
        <v>5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6</v>
      </c>
      <c r="G26" s="85">
        <f t="shared" si="2"/>
        <v>0</v>
      </c>
      <c r="H26" s="85">
        <f t="shared" si="2"/>
        <v>1</v>
      </c>
      <c r="I26" s="434">
        <f t="shared" si="0"/>
        <v>5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0" customFormat="1" ht="12">
      <c r="A31" s="349"/>
      <c r="B31" s="388"/>
      <c r="C31" s="349"/>
      <c r="D31" s="522"/>
      <c r="E31" s="425" t="s">
        <v>868</v>
      </c>
      <c r="F31" s="522"/>
      <c r="G31" s="522"/>
      <c r="H31" s="522"/>
      <c r="I31" s="425" t="s">
        <v>865</v>
      </c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425" t="s">
        <v>866</v>
      </c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15">
      <selection activeCell="F27" sqref="F27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"Параходство Българско речно плаване"АД</v>
      </c>
      <c r="C5" s="628"/>
      <c r="D5" s="628"/>
      <c r="E5" s="569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9" t="str">
        <f>'справка №1-БАЛАНС'!E5</f>
        <v>второ тримесечие 2015 г.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877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 t="s">
        <v>878</v>
      </c>
      <c r="B14" s="37"/>
      <c r="C14" s="441">
        <v>200</v>
      </c>
      <c r="D14" s="441">
        <v>100</v>
      </c>
      <c r="E14" s="441"/>
      <c r="F14" s="443">
        <f t="shared" si="0"/>
        <v>200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1863</v>
      </c>
      <c r="D27" s="429"/>
      <c r="E27" s="429">
        <f>SUM(E12:E26)</f>
        <v>0</v>
      </c>
      <c r="F27" s="442">
        <f>SUM(F12:F26)</f>
        <v>1863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879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880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2382</v>
      </c>
      <c r="D79" s="429"/>
      <c r="E79" s="429">
        <f>E78+E61+E44+E27</f>
        <v>0</v>
      </c>
      <c r="F79" s="442">
        <f>F78+F61+F44+F27</f>
        <v>2382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881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882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883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886</v>
      </c>
      <c r="B151" s="453"/>
      <c r="C151" s="630" t="s">
        <v>848</v>
      </c>
      <c r="D151" s="630"/>
      <c r="E151" s="630"/>
      <c r="F151" s="630"/>
    </row>
    <row r="152" spans="1:6" ht="12.75">
      <c r="A152" s="516"/>
      <c r="B152" s="517"/>
      <c r="C152" s="425" t="s">
        <v>875</v>
      </c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425" t="s">
        <v>874</v>
      </c>
      <c r="E154" s="516"/>
    </row>
    <row r="155" ht="12.75">
      <c r="C155" s="425" t="s">
        <v>873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63:F77 C46:F60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Office</cp:lastModifiedBy>
  <cp:lastPrinted>2015-07-23T11:56:38Z</cp:lastPrinted>
  <dcterms:created xsi:type="dcterms:W3CDTF">2000-06-29T12:02:40Z</dcterms:created>
  <dcterms:modified xsi:type="dcterms:W3CDTF">2015-07-28T10:58:19Z</dcterms:modified>
  <cp:category/>
  <cp:version/>
  <cp:contentType/>
  <cp:contentStatus/>
</cp:coreProperties>
</file>