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78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<sst xmlns="http://schemas.openxmlformats.org/spreadsheetml/2006/main" count="1080" uniqueCount="883">
  <si>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</si>
  <si>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</si>
  <si>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</si>
  <si>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</si>
  <si>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</si>
  <si>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</si>
  <si>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</si>
  <si>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</si>
  <si>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</si>
  <si>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</si>
  <si>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</si>
  <si>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</si>
  <si>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</si>
  <si>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</si>
  <si>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</si>
  <si>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</si>
  <si>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</si>
  <si>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</si>
  <si>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</si>
  <si>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</si>
  <si>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</si>
  <si>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</si>
  <si>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</si>
  <si>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</si>
  <si>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</si>
  <si>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</si>
  <si>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</si>
  <si>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</si>
  <si>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</si>
  <si>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</si>
  <si>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</si>
  <si>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</si>
  <si>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</si>
  <si>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</si>
  <si>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</si>
  <si>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</si>
  <si>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</si>
  <si>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</si>
  <si>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</si>
  <si>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</si>
  <si>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</si>
  <si>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</si>
  <si>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</si>
  <si>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</si>
  <si>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</si>
  <si>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</si>
  <si>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</si>
  <si>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</si>
  <si>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</si>
  <si>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</si>
  <si>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</si>
  <si>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</si>
  <si>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</si>
  <si>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</si>
  <si>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</si>
  <si>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</si>
  <si>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</si>
  <si>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</si>
  <si>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</si>
  <si>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</si>
  <si>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</si>
  <si>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</si>
  <si>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</si>
  <si>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</si>
  <si>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</si>
  <si>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</si>
  <si>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</si>
  <si>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</si>
  <si>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</si>
  <si>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</si>
  <si>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</si>
  <si>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</si>
  <si>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</si>
  <si>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</si>
  <si>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</si>
  <si>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</si>
  <si>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</si>
  <si>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</si>
  <si>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</si>
  <si>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</si>
  <si>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</si>
  <si>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</si>
  <si>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</si>
  <si>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</si>
  <si>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</si>
  <si>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</si>
  <si>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</si>
  <si>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</si>
  <si>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</si>
  <si>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</si>
  <si>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</si>
  <si>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</si>
  <si>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</si>
  <si>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</si>
  <si>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</si>
  <si>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</si>
  <si>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</si>
  <si>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</si>
  <si>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</si>
  <si>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</si>
  <si>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</si>
  <si>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</si>
  <si>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</si>
  <si>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</si>
  <si>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</si>
  <si>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</si>
  <si>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</si>
  <si>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</si>
  <si>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</si>
  <si>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</si>
  <si>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</si>
  <si>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</si>
  <si>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</si>
  <si>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</si>
  <si>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</si>
  <si>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</si>
  <si>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</si>
  <si>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</si>
  <si>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</si>
  <si>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</si>
  <si>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</si>
  <si>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</si>
  <si>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</si>
  <si>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</si>
  <si>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</si>
  <si>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</si>
  <si>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</si>
  <si>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</si>
  <si>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</si>
  <si>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</si>
  <si>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</si>
  <si>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</si>
  <si>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</si>
  <si>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</si>
  <si>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</si>
  <si>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</si>
  <si>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</si>
  <si>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</si>
  <si>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</si>
  <si>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</si>
  <si>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</si>
  <si>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</si>
  <si>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</si>
  <si>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</si>
  <si>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</si>
  <si>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</si>
  <si>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</si>
  <si>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</si>
  <si>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</si>
  <si>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</si>
  <si>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</si>
  <si>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</si>
  <si>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</si>
  <si>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</si>
  <si>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</si>
  <si>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</si>
  <si>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</si>
  <si>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</si>
  <si>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</si>
  <si>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</si>
  <si>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</si>
  <si>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</si>
  <si>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</si>
  <si>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</si>
  <si>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</si>
  <si>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</si>
  <si>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</si>
  <si>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</si>
  <si>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</si>
  <si>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</si>
  <si>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</si>
  <si>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</si>
  <si>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</si>
  <si>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</si>
  <si>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</si>
  <si>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</si>
  <si>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</si>
  <si>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</si>
  <si>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</si>
  <si>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</si>
  <si>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</si>
  <si>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</si>
  <si>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</si>
  <si>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</si>
  <si>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</si>
  <si>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</si>
  <si>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</si>
  <si>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</si>
  <si>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</si>
  <si>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</si>
  <si>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</si>
  <si>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</si>
  <si>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</si>
  <si>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</si>
  <si>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</si>
  <si>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</si>
  <si>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</si>
  <si>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</si>
  <si>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</si>
  <si>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</si>
  <si>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</si>
  <si>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</si>
  <si>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</si>
  <si>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</si>
  <si>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</si>
  <si>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</si>
  <si>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</si>
  <si>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</si>
  <si>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</si>
  <si>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</si>
  <si>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</si>
  <si>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</si>
  <si>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</si>
  <si>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</si>
  <si>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</si>
  <si>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</si>
  <si>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</si>
  <si>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</si>
  <si>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</si>
  <si>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</si>
  <si>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</si>
  <si>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</si>
  <si>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</si>
  <si>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</si>
  <si>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</si>
  <si>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</si>
  <si>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</si>
  <si>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</si>
  <si>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</si>
  <si>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</si>
  <si>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</si>
  <si>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</si>
  <si>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</si>
  <si>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</si>
  <si>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</si>
  <si>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</si>
  <si>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</si>
  <si>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</si>
  <si>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</si>
  <si>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</si>
  <si>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</si>
  <si>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</si>
  <si>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</si>
  <si>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</si>
  <si>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</si>
  <si>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</si>
  <si>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</si>
  <si>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</si>
  <si>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</si>
  <si>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</si>
  <si>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</si>
  <si>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</si>
  <si>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</si>
  <si>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</si>
  <si>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</si>
  <si>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</si>
  <si>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</si>
  <si>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</si>
  <si>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</si>
  <si>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</si>
  <si>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</si>
  <si>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</si>
  <si>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</si>
  <si>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</si>
  <si>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</si>
  <si>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</si>
  <si>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</si>
  <si>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</si>
  <si>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</si>
  <si>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</si>
  <si>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</si>
  <si>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</si>
  <si>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</si>
  <si>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</si>
  <si>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</si>
  <si>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</si>
  <si>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</si>
  <si>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</si>
  <si>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</si>
  <si>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</si>
  <si>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</si>
  <si>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</si>
  <si>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</si>
  <si>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</si>
  <si>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</si>
  <si>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</si>
  <si>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</si>
  <si>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</si>
  <si>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</si>
  <si>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</si>
  <si>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</si>
  <si>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</si>
  <si>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</si>
  <si>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</si>
  <si>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</si>
  <si>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</si>
  <si>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</si>
  <si>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</si>
  <si>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</si>
  <si>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</si>
  <si>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</si>
  <si>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</si>
  <si>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</si>
  <si>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</si>
  <si>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</si>
  <si>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</si>
  <si>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</si>
  <si>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</si>
  <si>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</si>
  <si>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</si>
  <si>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</si>
  <si>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</si>
  <si>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</si>
  <si>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</si>
  <si>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</si>
  <si>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</si>
  <si>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</si>
  <si>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</si>
  <si>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</si>
  <si>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</si>
  <si>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</si>
  <si>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</si>
  <si>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</si>
  <si>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</si>
  <si>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</si>
  <si>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</si>
  <si>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</si>
  <si>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</si>
  <si>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</si>
  <si>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</si>
  <si>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</si>
  <si>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</si>
  <si>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</si>
  <si>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</si>
  <si>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</si>
  <si>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</si>
  <si>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</si>
  <si>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</si>
  <si>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</si>
  <si>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</si>
  <si>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</si>
  <si>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</si>
  <si>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</si>
  <si>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</si>
  <si>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</si>
  <si>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</si>
  <si>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</si>
  <si>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</si>
  <si>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</si>
  <si>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</si>
  <si>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</si>
  <si>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</si>
  <si>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</si>
  <si>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</si>
  <si>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</si>
  <si>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</si>
  <si>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</si>
  <si>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</si>
  <si>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</si>
  <si>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</si>
  <si>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</si>
  <si>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</si>
  <si>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</si>
  <si>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</si>
  <si>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</si>
  <si>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</si>
  <si>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</si>
  <si>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</si>
  <si>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</si>
  <si>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</si>
  <si>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</si>
  <si>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</si>
  <si>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</si>
  <si>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</si>
  <si>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</si>
  <si>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</si>
  <si>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</si>
  <si>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</si>
  <si>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</si>
  <si>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</si>
  <si>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</si>
  <si>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</si>
  <si>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</si>
  <si>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</si>
  <si>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</si>
  <si>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</si>
  <si>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</si>
  <si>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</si>
  <si>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</si>
  <si>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</si>
  <si>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</si>
  <si>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</si>
  <si>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</si>
  <si>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</si>
  <si>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</si>
  <si>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</si>
  <si>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</si>
  <si>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</si>
  <si>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</si>
  <si>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</si>
  <si>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</si>
  <si>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</si>
  <si>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</si>
  <si>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</si>
  <si>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</si>
  <si>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</si>
  <si>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</si>
  <si>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</si>
  <si>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</si>
  <si>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</si>
  <si>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</si>
  <si>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</si>
  <si>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</si>
  <si>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</si>
  <si>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</si>
  <si>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</si>
  <si>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</si>
  <si>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</si>
  <si>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</si>
  <si>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</si>
  <si>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</si>
  <si>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</si>
  <si>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</si>
  <si>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</si>
  <si>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</si>
  <si>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</si>
  <si>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</si>
  <si>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</si>
  <si>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</si>
  <si>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</si>
  <si>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</si>
  <si>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</si>
  <si>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</si>
  <si>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</si>
  <si>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</si>
  <si>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</si>
  <si>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</si>
  <si>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</si>
  <si>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</si>
  <si>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</si>
  <si>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</si>
  <si>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</si>
  <si>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</si>
  <si>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</si>
  <si>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</si>
  <si>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</si>
  <si>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</si>
  <si>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</si>
  <si>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</si>
  <si>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</si>
  <si>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</si>
  <si>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</si>
  <si>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</si>
  <si>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</si>
  <si>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</si>
  <si>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</si>
  <si>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</si>
  <si>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</si>
  <si>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</si>
  <si>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</si>
  <si>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</si>
  <si>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</si>
  <si>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</si>
  <si>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</si>
  <si>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</si>
  <si>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</si>
  <si>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</si>
  <si>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</si>
  <si>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</si>
  <si>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</si>
  <si>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</si>
  <si>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</si>
  <si>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</si>
  <si>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</si>
  <si>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</si>
  <si>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</si>
  <si>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</si>
  <si>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</si>
  <si>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</si>
  <si>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</si>
  <si>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</si>
  <si>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</si>
  <si>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</si>
  <si>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</si>
  <si>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</si>
  <si>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</si>
  <si>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</si>
  <si>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</si>
  <si>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</si>
  <si>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</si>
  <si>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</si>
  <si>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</si>
  <si>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</si>
  <si>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</si>
  <si>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</si>
  <si>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</si>
  <si>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</si>
  <si>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</si>
  <si>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</si>
  <si>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</si>
  <si>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</si>
  <si>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</si>
  <si>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</si>
  <si>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</si>
  <si>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</si>
  <si>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</si>
  <si>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</si>
  <si>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</si>
  <si>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</si>
  <si>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</si>
  <si>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</si>
  <si>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</si>
  <si>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</si>
  <si>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</si>
  <si>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</si>
  <si>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</si>
  <si>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</si>
  <si>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</si>
  <si>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</si>
  <si>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</si>
  <si>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</si>
  <si>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</si>
  <si>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</si>
  <si>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</si>
  <si>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</si>
  <si>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</si>
  <si>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</si>
  <si>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</si>
  <si>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</si>
  <si>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</si>
  <si>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</si>
  <si>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</si>
  <si>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</si>
  <si>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</si>
  <si>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</si>
  <si>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</si>
  <si>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</si>
  <si>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</si>
  <si>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</si>
  <si>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</si>
  <si>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</si>
  <si>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</si>
  <si>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</si>
  <si>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</si>
  <si>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</si>
  <si>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</si>
  <si>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</si>
  <si>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</si>
  <si>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</si>
  <si>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</si>
  <si>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</si>
  <si>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</si>
  <si>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</si>
  <si>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</si>
  <si>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</si>
  <si>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</si>
  <si>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</si>
  <si>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</si>
  <si>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</si>
  <si>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</si>
  <si>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</si>
  <si>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</si>
  <si>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</si>
  <si>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</si>
  <si>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</si>
  <si>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</si>
  <si>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</si>
  <si>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</si>
  <si>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</si>
  <si>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</si>
  <si>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</si>
  <si>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</si>
  <si>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</si>
  <si>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</si>
  <si>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</si>
  <si>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</si>
  <si>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</si>
  <si>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</si>
  <si>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</si>
  <si>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</si>
  <si>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</si>
  <si>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</si>
  <si>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</si>
  <si>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</si>
  <si>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</si>
  <si>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</si>
  <si>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</si>
  <si>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</si>
  <si>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</si>
  <si>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</si>
  <si>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</si>
  <si>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</si>
  <si>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</si>
  <si>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</si>
  <si>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</si>
  <si>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</si>
  <si>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</si>
  <si>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</si>
  <si>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</si>
  <si>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</si>
  <si>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</si>
  <si>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</si>
  <si>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</si>
  <si>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</si>
  <si>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</si>
  <si>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</si>
  <si>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</si>
  <si>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</si>
  <si>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</si>
  <si>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</si>
  <si>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</si>
  <si>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</si>
  <si>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</si>
  <si>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</si>
  <si>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</si>
  <si>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</si>
  <si>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</si>
  <si>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</si>
  <si>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</si>
  <si>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</si>
  <si>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</si>
  <si>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</si>
  <si>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</si>
  <si>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</si>
  <si>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</si>
  <si>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</si>
  <si>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</si>
  <si>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</si>
  <si>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</si>
  <si>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</si>
  <si>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</si>
  <si>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</si>
  <si>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</si>
  <si>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</si>
  <si>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</si>
  <si>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</si>
  <si>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</si>
  <si>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</si>
  <si>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</si>
  <si>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</si>
  <si>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</si>
  <si>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</si>
  <si>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</si>
  <si>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</si>
  <si>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</si>
  <si>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</si>
  <si>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</si>
  <si>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</si>
  <si>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</si>
  <si>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</si>
  <si>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</si>
  <si>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</si>
  <si>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</si>
  <si>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</si>
  <si>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</si>
  <si>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</si>
  <si>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</si>
  <si>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</si>
  <si>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</si>
  <si>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</si>
  <si>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</si>
  <si>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</si>
  <si>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</si>
  <si>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</si>
  <si>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</si>
  <si>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</si>
  <si>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</si>
  <si>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</si>
  <si>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</si>
  <si>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</si>
  <si>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</si>
  <si>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</si>
  <si>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</si>
  <si>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</si>
  <si>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</si>
  <si>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</si>
  <si>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</si>
  <si>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</si>
  <si>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</si>
  <si>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</si>
  <si>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</si>
  <si>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</si>
  <si>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</si>
  <si>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</si>
  <si>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</si>
  <si>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</si>
  <si>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</si>
  <si>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</si>
  <si>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</si>
  <si>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</si>
  <si>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</si>
  <si>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</si>
  <si>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</si>
  <si>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</si>
  <si>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</si>
  <si>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</si>
  <si>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</si>
  <si>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</si>
  <si>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</si>
  <si>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</si>
  <si>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</si>
  <si>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</si>
  <si>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</si>
  <si>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</si>
  <si>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</si>
  <si>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</si>
  <si>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</si>
  <si>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</si>
  <si>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</si>
  <si>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</si>
  <si>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</si>
  <si>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</si>
  <si>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</si>
  <si>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</si>
  <si>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</si>
  <si>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</si>
  <si>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</si>
  <si>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</si>
  <si>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</si>
  <si>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</si>
  <si>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</si>
  <si>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</si>
  <si>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</si>
  <si>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</si>
  <si>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</si>
  <si>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</si>
  <si>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</si>
  <si>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</si>
  <si>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</si>
  <si>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</si>
  <si>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</si>
  <si>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</si>
  <si>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</si>
  <si>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</si>
  <si>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</si>
  <si>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</si>
  <si>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</si>
  <si>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</si>
  <si>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</si>
  <si>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</si>
  <si>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</si>
  <si>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</si>
  <si>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</si>
  <si>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</si>
  <si>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</si>
  <si>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</si>
  <si>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</si>
  <si>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</si>
  <si>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</si>
  <si>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</si>
  <si>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</si>
  <si>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</si>
  <si>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</si>
  <si>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</si>
  <si>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</si>
  <si>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</si>
  <si>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</si>
  <si>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</si>
  <si>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</si>
  <si>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</si>
  <si>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</si>
  <si>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</si>
  <si>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</si>
  <si>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</si>
  <si>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</si>
  <si>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</si>
  <si>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</si>
  <si>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</si>
  <si>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</si>
  <si>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</si>
  <si>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</si>
  <si>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</si>
  <si>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</si>
  <si>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</si>
  <si>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</si>
  <si>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</si>
  <si>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</si>
  <si>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</si>
  <si>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</si>
  <si>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</si>
  <si>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</si>
  <si>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</si>
  <si>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</si>
  <si>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</si>
  <si>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</si>
  <si>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</si>
  <si>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</si>
  <si>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</si>
  <si>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</si>
  <si>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</si>
  <si>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</si>
  <si>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</si>
  <si>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</si>
  <si>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</si>
  <si>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</si>
  <si>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</si>
  <si>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</si>
  <si>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</si>
  <si>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</si>
  <si>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</si>
  <si>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</si>
  <si>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</si>
  <si>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</si>
  <si>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</si>
  <si>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</si>
  <si>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</si>
  <si>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</si>
  <si>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</si>
  <si>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</si>
  <si>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</si>
  <si>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</si>
  <si>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</si>
  <si>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</si>
  <si>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</si>
  <si>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</si>
  <si>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</si>
  <si>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</si>
  <si>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</si>
  <si>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</si>
  <si>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</si>
  <si>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</si>
  <si>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</si>
  <si>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</si>
  <si>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</si>
  <si>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</si>
  <si>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</si>
  <si>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</si>
  <si>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</si>
  <si>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</si>
  <si>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</si>
  <si>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</si>
  <si>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</si>
  <si>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</si>
  <si>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</si>
  <si>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</si>
  <si>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</si>
  <si>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</si>
  <si>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</si>
  <si>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</si>
  <si>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</si>
  <si>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</si>
  <si>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</si>
  <si>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</si>
  <si>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</si>
  <si>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</si>
  <si>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</si>
  <si>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</si>
  <si>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</si>
  <si>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</si>
  <si>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</si>
  <si>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</si>
  <si>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</si>
  <si>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</si>
  <si>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</si>
  <si>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</si>
  <si>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</si>
  <si>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</si>
  <si>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</si>
  <si>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</si>
  <si>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</si>
  <si>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</si>
  <si>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</si>
  <si>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</si>
  <si>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</si>
  <si>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/Т. Митев/</t>
  </si>
  <si>
    <t>/Д. Кочанов/</t>
  </si>
  <si>
    <t xml:space="preserve">                           /Т. Митев/  /Д.Кочанов/</t>
  </si>
  <si>
    <t xml:space="preserve">                         / Т. Митев/</t>
  </si>
  <si>
    <t xml:space="preserve">                         /Д. Кочанов/</t>
  </si>
  <si>
    <t>1.ВАРНАФЕРИ ООД</t>
  </si>
  <si>
    <t>3.ИНТЕРЛИХТЕР - БУДАПЕЩА</t>
  </si>
  <si>
    <t>консолидиран</t>
  </si>
  <si>
    <t>1. ЕЛПРОМ АД</t>
  </si>
  <si>
    <t>1. ВИ ТИ СИ  АД</t>
  </si>
  <si>
    <t>/М.Порожанова/</t>
  </si>
  <si>
    <t xml:space="preserve">                          / М.Порожанова/        </t>
  </si>
  <si>
    <t xml:space="preserve">                     / М.Порожанова/</t>
  </si>
  <si>
    <t>второ тримесечие 2014 г.</t>
  </si>
  <si>
    <t>Дата на съставяне: 28.08.2014 г.</t>
  </si>
  <si>
    <t>28.08.2014 г.</t>
  </si>
  <si>
    <t xml:space="preserve">Дата на съставяне: 28.08.2014 г.                                      </t>
  </si>
  <si>
    <t xml:space="preserve">Дата  на съставяне: 28.08.2014 г.                                                                                                                               </t>
  </si>
  <si>
    <t xml:space="preserve">Дата на съставяне: 28.08.2014 г.                   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</si>
</sst>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863</v>
      </c>
      <c r="F3" s="217" t="s">
        <v>2</v>
      </c>
      <c r="G3" s="172"/>
      <c r="H3" s="461">
        <v>827183719</v>
      </c>
    </row>
    <row r="4" spans="1:8" ht="15">
      <c r="A4" s="575" t="s">
        <v>3</v>
      </c>
      <c r="B4" s="581"/>
      <c r="C4" s="581"/>
      <c r="D4" s="581"/>
      <c r="E4" s="504" t="s">
        <v>871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525</v>
      </c>
      <c r="D11" s="151">
        <v>525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2392</v>
      </c>
      <c r="D12" s="151">
        <v>2425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6652</v>
      </c>
      <c r="D13" s="151">
        <v>6912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3288</v>
      </c>
      <c r="D14" s="151">
        <v>3500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44139</v>
      </c>
      <c r="D15" s="151">
        <v>44738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23</v>
      </c>
      <c r="D16" s="151">
        <v>27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1827</v>
      </c>
      <c r="D17" s="151">
        <v>1869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58846</v>
      </c>
      <c r="D19" s="155">
        <f>SUM(D11:D18)</f>
        <v>59996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20101</v>
      </c>
      <c r="D20" s="151">
        <v>20130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23660</v>
      </c>
      <c r="H21" s="156">
        <f>SUM(H22:H24)</f>
        <v>24822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3571</v>
      </c>
    </row>
    <row r="23" spans="1:13" ht="15">
      <c r="A23" s="235" t="s">
        <v>66</v>
      </c>
      <c r="B23" s="241" t="s">
        <v>67</v>
      </c>
      <c r="C23" s="151">
        <v>245</v>
      </c>
      <c r="D23" s="151">
        <v>237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5</v>
      </c>
      <c r="D24" s="151">
        <v>9</v>
      </c>
      <c r="E24" s="237" t="s">
        <v>72</v>
      </c>
      <c r="F24" s="242" t="s">
        <v>73</v>
      </c>
      <c r="G24" s="152">
        <v>20089</v>
      </c>
      <c r="H24" s="152">
        <v>21251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33063</v>
      </c>
      <c r="H25" s="154">
        <f>H19+H20+H21</f>
        <v>34225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1094</v>
      </c>
      <c r="D26" s="151">
        <v>1116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1344</v>
      </c>
      <c r="D27" s="155">
        <f>SUM(D23:D26)</f>
        <v>1362</v>
      </c>
      <c r="E27" s="253" t="s">
        <v>83</v>
      </c>
      <c r="F27" s="242" t="s">
        <v>84</v>
      </c>
      <c r="G27" s="154">
        <f>SUM(G28:G30)</f>
        <v>5320</v>
      </c>
      <c r="H27" s="154">
        <f>SUM(H28:H30)</f>
        <v>3117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5320</v>
      </c>
      <c r="H28" s="152">
        <v>3117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267</v>
      </c>
      <c r="H31" s="152">
        <v>2066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5587</v>
      </c>
      <c r="H33" s="154">
        <f>H27+H31+H32</f>
        <v>5183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2178</v>
      </c>
      <c r="D34" s="155">
        <f>SUM(D35:D38)</f>
        <v>2992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74359</v>
      </c>
      <c r="H36" s="154">
        <f>H25+H17+H33</f>
        <v>75117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2154</v>
      </c>
      <c r="D37" s="151">
        <v>2968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24</v>
      </c>
      <c r="D38" s="151">
        <v>24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466</v>
      </c>
      <c r="H39" s="158">
        <v>449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1187</v>
      </c>
      <c r="H43" s="152">
        <v>1007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2010</v>
      </c>
      <c r="H44" s="152">
        <v>920</v>
      </c>
    </row>
    <row r="45" spans="1:15" ht="15">
      <c r="A45" s="235" t="s">
        <v>136</v>
      </c>
      <c r="B45" s="249" t="s">
        <v>137</v>
      </c>
      <c r="C45" s="155">
        <f>C34+C39+C44</f>
        <v>2178</v>
      </c>
      <c r="D45" s="155">
        <f>D34+D39+D44</f>
        <v>2992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2223</v>
      </c>
      <c r="D47" s="151">
        <v>2093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692</v>
      </c>
      <c r="H48" s="152">
        <v>1616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3889</v>
      </c>
      <c r="H49" s="154">
        <f>SUM(H43:H48)</f>
        <v>3543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1193</v>
      </c>
      <c r="D50" s="151">
        <v>1207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3416</v>
      </c>
      <c r="D51" s="155">
        <f>SUM(D47:D50)</f>
        <v>3300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1</v>
      </c>
      <c r="H52" s="152">
        <v>6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1553</v>
      </c>
      <c r="H53" s="152">
        <v>1553</v>
      </c>
    </row>
    <row r="54" spans="1:8" ht="15">
      <c r="A54" s="235" t="s">
        <v>166</v>
      </c>
      <c r="B54" s="249" t="s">
        <v>167</v>
      </c>
      <c r="C54" s="151">
        <v>427</v>
      </c>
      <c r="D54" s="151">
        <v>427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86312</v>
      </c>
      <c r="D55" s="155">
        <f>D19+D20+D21+D27+D32+D45+D51+D53+D54</f>
        <v>88207</v>
      </c>
      <c r="E55" s="237" t="s">
        <v>172</v>
      </c>
      <c r="F55" s="261" t="s">
        <v>173</v>
      </c>
      <c r="G55" s="154">
        <f>G49+G51+G52+G53+G54</f>
        <v>5443</v>
      </c>
      <c r="H55" s="154">
        <f>H49+H51+H52+H53+H54</f>
        <v>5102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1416</v>
      </c>
      <c r="D58" s="151">
        <v>1459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2312</v>
      </c>
      <c r="H59" s="152">
        <v>2294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10486</v>
      </c>
      <c r="H61" s="154">
        <f>SUM(H62:H68)</f>
        <v>11718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817</v>
      </c>
      <c r="H62" s="152">
        <v>786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1416</v>
      </c>
      <c r="D64" s="155">
        <f>SUM(D58:D63)</f>
        <v>1459</v>
      </c>
      <c r="E64" s="237" t="s">
        <v>200</v>
      </c>
      <c r="F64" s="242" t="s">
        <v>201</v>
      </c>
      <c r="G64" s="152">
        <v>6119</v>
      </c>
      <c r="H64" s="152">
        <v>6818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604</v>
      </c>
      <c r="H65" s="152">
        <v>198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1906</v>
      </c>
      <c r="H66" s="152">
        <v>2871</v>
      </c>
    </row>
    <row r="67" spans="1:8" ht="15">
      <c r="A67" s="235" t="s">
        <v>207</v>
      </c>
      <c r="B67" s="241" t="s">
        <v>208</v>
      </c>
      <c r="C67" s="151">
        <v>582</v>
      </c>
      <c r="D67" s="151">
        <v>683</v>
      </c>
      <c r="E67" s="237" t="s">
        <v>209</v>
      </c>
      <c r="F67" s="242" t="s">
        <v>210</v>
      </c>
      <c r="G67" s="152">
        <v>404</v>
      </c>
      <c r="H67" s="152">
        <v>535</v>
      </c>
    </row>
    <row r="68" spans="1:8" ht="15">
      <c r="A68" s="235" t="s">
        <v>211</v>
      </c>
      <c r="B68" s="241" t="s">
        <v>212</v>
      </c>
      <c r="C68" s="151">
        <v>1742</v>
      </c>
      <c r="D68" s="151">
        <v>1285</v>
      </c>
      <c r="E68" s="237" t="s">
        <v>213</v>
      </c>
      <c r="F68" s="242" t="s">
        <v>214</v>
      </c>
      <c r="G68" s="152">
        <v>636</v>
      </c>
      <c r="H68" s="152">
        <v>510</v>
      </c>
    </row>
    <row r="69" spans="1:8" ht="15">
      <c r="A69" s="235" t="s">
        <v>215</v>
      </c>
      <c r="B69" s="241" t="s">
        <v>216</v>
      </c>
      <c r="C69" s="151">
        <v>35</v>
      </c>
      <c r="D69" s="151">
        <v>44</v>
      </c>
      <c r="E69" s="251" t="s">
        <v>78</v>
      </c>
      <c r="F69" s="242" t="s">
        <v>217</v>
      </c>
      <c r="G69" s="152">
        <v>192</v>
      </c>
      <c r="H69" s="152">
        <v>348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622</v>
      </c>
      <c r="D71" s="151">
        <v>621</v>
      </c>
      <c r="E71" s="253" t="s">
        <v>46</v>
      </c>
      <c r="F71" s="273" t="s">
        <v>224</v>
      </c>
      <c r="G71" s="161">
        <f>G59+G60+G61+G69+G70</f>
        <v>12990</v>
      </c>
      <c r="H71" s="161">
        <f>H59+H60+H61+H69+H70</f>
        <v>14360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267</v>
      </c>
      <c r="D72" s="151">
        <v>840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460</v>
      </c>
      <c r="D74" s="151">
        <v>69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3708</v>
      </c>
      <c r="D75" s="155">
        <f>SUM(D67:D74)</f>
        <v>3542</v>
      </c>
      <c r="E75" s="251" t="s">
        <v>160</v>
      </c>
      <c r="F75" s="245" t="s">
        <v>234</v>
      </c>
      <c r="G75" s="152"/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7</v>
      </c>
      <c r="D78" s="155">
        <f>SUM(D79:D81)</f>
        <v>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12990</v>
      </c>
      <c r="H79" s="162">
        <f>H71+H74+H75+H76</f>
        <v>14371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7</v>
      </c>
      <c r="D81" s="151">
        <v>7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7</v>
      </c>
      <c r="D84" s="155">
        <f>D83+D82+D78</f>
        <v>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</v>
      </c>
      <c r="D87" s="151">
        <v>20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1806</v>
      </c>
      <c r="D88" s="151">
        <v>1804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1815</v>
      </c>
      <c r="D91" s="155">
        <f>SUM(D87:D90)</f>
        <v>1824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6946</v>
      </c>
      <c r="D93" s="155">
        <f>D64+D75+D84+D91+D92</f>
        <v>6832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93258</v>
      </c>
      <c r="D94" s="164">
        <f>D93+D55</f>
        <v>95039</v>
      </c>
      <c r="E94" s="449" t="s">
        <v>270</v>
      </c>
      <c r="F94" s="289" t="s">
        <v>271</v>
      </c>
      <c r="G94" s="165">
        <f>G36+G39+G55+G79</f>
        <v>93258</v>
      </c>
      <c r="H94" s="165">
        <f>H36+H39+H55+H79</f>
        <v>95039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878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 t="s">
        <v>874</v>
      </c>
      <c r="E99" s="45"/>
      <c r="F99" s="170"/>
      <c r="G99" s="171"/>
      <c r="H99" s="172"/>
    </row>
    <row r="100" spans="1:5" ht="15">
      <c r="A100" s="173"/>
      <c r="B100" s="173"/>
      <c r="C100" s="579" t="s">
        <v>855</v>
      </c>
      <c r="D100" s="580"/>
      <c r="E100" s="580"/>
    </row>
    <row r="101" ht="12.75">
      <c r="D101" s="169" t="s">
        <v>864</v>
      </c>
    </row>
    <row r="102" spans="4:5" ht="12.75">
      <c r="D102" s="169" t="s">
        <v>865</v>
      </c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C41" sqref="C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"Параходство Българско речно плаване" АД</v>
      </c>
      <c r="C2" s="584"/>
      <c r="D2" s="584"/>
      <c r="E2" s="584"/>
      <c r="F2" s="586" t="s">
        <v>2</v>
      </c>
      <c r="G2" s="586"/>
      <c r="H2" s="526">
        <f>'справка №1-БАЛАНС'!H3</f>
        <v>827183719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второ тримесечие 2014 г.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3776</v>
      </c>
      <c r="D9" s="46">
        <v>5347</v>
      </c>
      <c r="E9" s="298" t="s">
        <v>285</v>
      </c>
      <c r="F9" s="549" t="s">
        <v>286</v>
      </c>
      <c r="G9" s="550">
        <v>2032</v>
      </c>
      <c r="H9" s="550">
        <v>1856</v>
      </c>
    </row>
    <row r="10" spans="1:8" ht="12">
      <c r="A10" s="298" t="s">
        <v>287</v>
      </c>
      <c r="B10" s="299" t="s">
        <v>288</v>
      </c>
      <c r="C10" s="46">
        <v>1691</v>
      </c>
      <c r="D10" s="46">
        <v>2345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1057</v>
      </c>
      <c r="D11" s="46">
        <v>876</v>
      </c>
      <c r="E11" s="300" t="s">
        <v>293</v>
      </c>
      <c r="F11" s="549" t="s">
        <v>294</v>
      </c>
      <c r="G11" s="550">
        <v>6890</v>
      </c>
      <c r="H11" s="550">
        <v>10156</v>
      </c>
    </row>
    <row r="12" spans="1:8" ht="12">
      <c r="A12" s="298" t="s">
        <v>295</v>
      </c>
      <c r="B12" s="299" t="s">
        <v>296</v>
      </c>
      <c r="C12" s="46">
        <v>2784</v>
      </c>
      <c r="D12" s="46">
        <v>2189</v>
      </c>
      <c r="E12" s="300" t="s">
        <v>78</v>
      </c>
      <c r="F12" s="549" t="s">
        <v>297</v>
      </c>
      <c r="G12" s="550">
        <v>922</v>
      </c>
      <c r="H12" s="550">
        <v>887</v>
      </c>
    </row>
    <row r="13" spans="1:18" ht="12">
      <c r="A13" s="298" t="s">
        <v>298</v>
      </c>
      <c r="B13" s="299" t="s">
        <v>299</v>
      </c>
      <c r="C13" s="46">
        <v>311</v>
      </c>
      <c r="D13" s="46">
        <v>505</v>
      </c>
      <c r="E13" s="301" t="s">
        <v>51</v>
      </c>
      <c r="F13" s="551" t="s">
        <v>300</v>
      </c>
      <c r="G13" s="548">
        <f>SUM(G9:G12)</f>
        <v>9844</v>
      </c>
      <c r="H13" s="548">
        <f>SUM(H9:H12)</f>
        <v>12899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364</v>
      </c>
      <c r="D14" s="46">
        <v>19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-93</v>
      </c>
      <c r="D15" s="47">
        <v>-42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623</v>
      </c>
      <c r="D16" s="47">
        <v>1088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10513</v>
      </c>
      <c r="D19" s="49">
        <f>SUM(D9:D15)+D16</f>
        <v>12327</v>
      </c>
      <c r="E19" s="304" t="s">
        <v>317</v>
      </c>
      <c r="F19" s="552" t="s">
        <v>318</v>
      </c>
      <c r="G19" s="550">
        <v>75</v>
      </c>
      <c r="H19" s="550">
        <v>81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1</v>
      </c>
      <c r="H21" s="550"/>
    </row>
    <row r="22" spans="1:8" ht="24">
      <c r="A22" s="304" t="s">
        <v>324</v>
      </c>
      <c r="B22" s="305" t="s">
        <v>325</v>
      </c>
      <c r="C22" s="46">
        <v>259</v>
      </c>
      <c r="D22" s="46">
        <v>250</v>
      </c>
      <c r="E22" s="304" t="s">
        <v>326</v>
      </c>
      <c r="F22" s="552" t="s">
        <v>327</v>
      </c>
      <c r="G22" s="550">
        <v>85</v>
      </c>
      <c r="H22" s="550">
        <v>244</v>
      </c>
    </row>
    <row r="23" spans="1:8" ht="24">
      <c r="A23" s="298" t="s">
        <v>328</v>
      </c>
      <c r="B23" s="305" t="s">
        <v>329</v>
      </c>
      <c r="C23" s="46">
        <v>1</v>
      </c>
      <c r="D23" s="46"/>
      <c r="E23" s="298" t="s">
        <v>330</v>
      </c>
      <c r="F23" s="552" t="s">
        <v>331</v>
      </c>
      <c r="G23" s="550">
        <v>1025</v>
      </c>
      <c r="H23" s="550"/>
    </row>
    <row r="24" spans="1:18" ht="12">
      <c r="A24" s="298" t="s">
        <v>332</v>
      </c>
      <c r="B24" s="305" t="s">
        <v>333</v>
      </c>
      <c r="C24" s="46">
        <v>73</v>
      </c>
      <c r="D24" s="46">
        <v>245</v>
      </c>
      <c r="E24" s="301" t="s">
        <v>103</v>
      </c>
      <c r="F24" s="554" t="s">
        <v>334</v>
      </c>
      <c r="G24" s="548">
        <f>SUM(G19:G23)</f>
        <v>1186</v>
      </c>
      <c r="H24" s="548">
        <f>SUM(H19:H23)</f>
        <v>325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43</v>
      </c>
      <c r="D25" s="46">
        <v>28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376</v>
      </c>
      <c r="D26" s="49">
        <f>SUM(D22:D25)</f>
        <v>523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10889</v>
      </c>
      <c r="D28" s="50">
        <f>D26+D19</f>
        <v>12850</v>
      </c>
      <c r="E28" s="127" t="s">
        <v>339</v>
      </c>
      <c r="F28" s="554" t="s">
        <v>340</v>
      </c>
      <c r="G28" s="548">
        <f>G13+G15+G24</f>
        <v>11030</v>
      </c>
      <c r="H28" s="548">
        <f>H13+H15+H24</f>
        <v>13224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141</v>
      </c>
      <c r="D30" s="50">
        <f>IF((H28-D28)&gt;0,H28-D28,0)</f>
        <v>374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>
        <v>205</v>
      </c>
      <c r="D31" s="46">
        <v>251</v>
      </c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10684</v>
      </c>
      <c r="D33" s="49">
        <f>D28-D31+D32</f>
        <v>12599</v>
      </c>
      <c r="E33" s="127" t="s">
        <v>353</v>
      </c>
      <c r="F33" s="554" t="s">
        <v>354</v>
      </c>
      <c r="G33" s="53">
        <f>G32-G31+G28</f>
        <v>11030</v>
      </c>
      <c r="H33" s="53">
        <f>H32-H31+H28</f>
        <v>13224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346</v>
      </c>
      <c r="D34" s="50">
        <f>IF((H33-D33)&gt;0,H33-D33,0)</f>
        <v>625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62</v>
      </c>
      <c r="D35" s="49">
        <f>D36+D37+D38</f>
        <v>78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62</v>
      </c>
      <c r="D36" s="46">
        <v>78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284</v>
      </c>
      <c r="D39" s="460">
        <f>+IF((H33-D33-D35)&gt;0,H33-D33-D35,0)</f>
        <v>547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17</v>
      </c>
      <c r="D40" s="51">
        <v>18</v>
      </c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267</v>
      </c>
      <c r="D41" s="52">
        <f>IF(H39=0,IF(D39-D40&gt;0,D39-D40+H40,0),IF(H39-H40&lt;0,H40-H39+D39,0))</f>
        <v>529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11030</v>
      </c>
      <c r="D42" s="53">
        <f>D33+D35+D39</f>
        <v>13224</v>
      </c>
      <c r="E42" s="128" t="s">
        <v>380</v>
      </c>
      <c r="F42" s="129" t="s">
        <v>381</v>
      </c>
      <c r="G42" s="53">
        <f>G39+G33</f>
        <v>11030</v>
      </c>
      <c r="H42" s="53">
        <f>H39+H33</f>
        <v>13224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879</v>
      </c>
      <c r="C48" s="427" t="s">
        <v>382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874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3"/>
      <c r="E50" s="583"/>
      <c r="F50" s="583"/>
      <c r="G50" s="583"/>
      <c r="H50" s="583"/>
    </row>
    <row r="51" spans="1:8" ht="12.75">
      <c r="A51" s="564"/>
      <c r="B51" s="560"/>
      <c r="C51" s="425"/>
      <c r="D51" s="169" t="s">
        <v>864</v>
      </c>
      <c r="E51" s="560"/>
      <c r="F51" s="560"/>
      <c r="G51" s="563"/>
      <c r="H51" s="563"/>
    </row>
    <row r="52" spans="1:8" ht="12.75">
      <c r="A52" s="564"/>
      <c r="B52" s="560"/>
      <c r="C52" s="425"/>
      <c r="D52" s="169" t="s">
        <v>865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5" right="0.25" top="0.75" bottom="0.75" header="0.3" footer="0.3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D32" sqref="D3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второ тримесечие 2014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10078</v>
      </c>
      <c r="D10" s="54">
        <v>13421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-7308</v>
      </c>
      <c r="D11" s="54">
        <v>-9694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-3912</v>
      </c>
      <c r="D13" s="54">
        <v>-2802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460</v>
      </c>
      <c r="D14" s="54">
        <v>427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-31</v>
      </c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-5</v>
      </c>
      <c r="D18" s="54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-96</v>
      </c>
      <c r="D19" s="54">
        <v>-53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-814</v>
      </c>
      <c r="D20" s="55">
        <f>SUM(D10:D19)</f>
        <v>1291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-192</v>
      </c>
      <c r="D22" s="54">
        <v>-235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-432</v>
      </c>
      <c r="D24" s="54">
        <v>-299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377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23</v>
      </c>
      <c r="D26" s="54">
        <v>38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1025</v>
      </c>
      <c r="D29" s="54">
        <v>484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-173</v>
      </c>
      <c r="D31" s="54">
        <v>-173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630</v>
      </c>
      <c r="D32" s="55">
        <f>SUM(D22:D31)</f>
        <v>-185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2700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-1438</v>
      </c>
      <c r="D37" s="54">
        <v>-253</v>
      </c>
      <c r="E37" s="130"/>
      <c r="F37" s="130"/>
    </row>
    <row r="38" spans="1:6" ht="12">
      <c r="A38" s="332" t="s">
        <v>440</v>
      </c>
      <c r="B38" s="333" t="s">
        <v>441</v>
      </c>
      <c r="C38" s="54">
        <v>-884</v>
      </c>
      <c r="D38" s="54">
        <v>-900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-203</v>
      </c>
      <c r="D41" s="54">
        <v>-121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175</v>
      </c>
      <c r="D42" s="55">
        <f>SUM(D34:D41)</f>
        <v>-1274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-9</v>
      </c>
      <c r="D43" s="55">
        <f>D42+D32+D20</f>
        <v>-168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1824</v>
      </c>
      <c r="D44" s="132">
        <v>2357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1815</v>
      </c>
      <c r="D45" s="55">
        <f>D44+D43</f>
        <v>2189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1815</v>
      </c>
      <c r="D46" s="56">
        <v>1608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>
        <v>581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8"/>
      <c r="D50" s="588"/>
      <c r="G50" s="133"/>
      <c r="H50" s="133"/>
    </row>
    <row r="51" spans="1:8" ht="12">
      <c r="A51" s="318"/>
      <c r="B51" s="318" t="s">
        <v>875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8"/>
      <c r="D52" s="588"/>
      <c r="G52" s="133"/>
      <c r="H52" s="133"/>
    </row>
    <row r="53" spans="1:8" ht="12">
      <c r="A53" s="318"/>
      <c r="B53" s="318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M17" sqref="M1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второ тримесечие 2014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3571</v>
      </c>
      <c r="G11" s="58">
        <f>'справка №1-БАЛАНС'!H23</f>
        <v>0</v>
      </c>
      <c r="H11" s="60">
        <v>21251</v>
      </c>
      <c r="I11" s="58">
        <f>'справка №1-БАЛАНС'!H28+'справка №1-БАЛАНС'!H31</f>
        <v>5183</v>
      </c>
      <c r="J11" s="58">
        <f>'справка №1-БАЛАНС'!H29+'справка №1-БАЛАНС'!H32</f>
        <v>0</v>
      </c>
      <c r="K11" s="60"/>
      <c r="L11" s="344">
        <f>SUM(C11:K11)</f>
        <v>75117</v>
      </c>
      <c r="M11" s="58">
        <f>'справка №1-БАЛАНС'!H39</f>
        <v>449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3571</v>
      </c>
      <c r="G15" s="61">
        <f t="shared" si="2"/>
        <v>0</v>
      </c>
      <c r="H15" s="61">
        <f t="shared" si="2"/>
        <v>21251</v>
      </c>
      <c r="I15" s="61">
        <f t="shared" si="2"/>
        <v>5183</v>
      </c>
      <c r="J15" s="61">
        <f t="shared" si="2"/>
        <v>0</v>
      </c>
      <c r="K15" s="61">
        <f t="shared" si="2"/>
        <v>0</v>
      </c>
      <c r="L15" s="344">
        <f t="shared" si="1"/>
        <v>75117</v>
      </c>
      <c r="M15" s="61">
        <f t="shared" si="2"/>
        <v>449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267</v>
      </c>
      <c r="J16" s="345">
        <f>+'справка №1-БАЛАНС'!G32</f>
        <v>0</v>
      </c>
      <c r="K16" s="60"/>
      <c r="L16" s="344">
        <f t="shared" si="1"/>
        <v>267</v>
      </c>
      <c r="M16" s="60">
        <v>17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-1162</v>
      </c>
      <c r="I28" s="60">
        <v>137</v>
      </c>
      <c r="J28" s="60"/>
      <c r="K28" s="60"/>
      <c r="L28" s="344">
        <f t="shared" si="1"/>
        <v>-1025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20089</v>
      </c>
      <c r="I29" s="59">
        <f t="shared" si="6"/>
        <v>5587</v>
      </c>
      <c r="J29" s="59">
        <f t="shared" si="6"/>
        <v>0</v>
      </c>
      <c r="K29" s="59">
        <f t="shared" si="6"/>
        <v>0</v>
      </c>
      <c r="L29" s="344">
        <f t="shared" si="1"/>
        <v>74359</v>
      </c>
      <c r="M29" s="59">
        <f t="shared" si="6"/>
        <v>466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20089</v>
      </c>
      <c r="I32" s="59">
        <f t="shared" si="7"/>
        <v>5587</v>
      </c>
      <c r="J32" s="59">
        <f t="shared" si="7"/>
        <v>0</v>
      </c>
      <c r="K32" s="59">
        <f t="shared" si="7"/>
        <v>0</v>
      </c>
      <c r="L32" s="344">
        <f t="shared" si="1"/>
        <v>74359</v>
      </c>
      <c r="M32" s="59">
        <f>M29+M30+M31</f>
        <v>466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881</v>
      </c>
      <c r="B38" s="19"/>
      <c r="C38" s="15"/>
      <c r="D38" s="590" t="s">
        <v>522</v>
      </c>
      <c r="E38" s="590"/>
      <c r="F38" s="590"/>
      <c r="G38" s="590"/>
      <c r="H38" s="590"/>
      <c r="I38" s="590"/>
      <c r="J38" s="15" t="s">
        <v>857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 t="s">
        <v>874</v>
      </c>
      <c r="F39" s="538"/>
      <c r="G39" s="538"/>
      <c r="H39" s="538"/>
      <c r="I39" s="538"/>
      <c r="J39" s="538"/>
      <c r="K39" s="538" t="s">
        <v>864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 t="s">
        <v>865</v>
      </c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4">
      <selection activeCell="R38" sqref="R3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№1-БАЛАНС'!E3</f>
        <v>"Параходство Българско речно плаване"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второ тримесечие 2014 г.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0" t="s">
        <v>530</v>
      </c>
      <c r="R5" s="610" t="s">
        <v>531</v>
      </c>
    </row>
    <row r="6" spans="1:18" s="100" customFormat="1" ht="48">
      <c r="A6" s="603"/>
      <c r="B6" s="604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1"/>
      <c r="R6" s="61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525</v>
      </c>
      <c r="E9" s="189"/>
      <c r="F9" s="189"/>
      <c r="G9" s="74">
        <f>D9+E9-F9</f>
        <v>525</v>
      </c>
      <c r="H9" s="65"/>
      <c r="I9" s="65"/>
      <c r="J9" s="74">
        <f>G9+H9-I9</f>
        <v>525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525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3009</v>
      </c>
      <c r="E10" s="189"/>
      <c r="F10" s="189"/>
      <c r="G10" s="74">
        <f aca="true" t="shared" si="2" ref="G10:G39">D10+E10-F10</f>
        <v>3009</v>
      </c>
      <c r="H10" s="65"/>
      <c r="I10" s="65"/>
      <c r="J10" s="74">
        <f aca="true" t="shared" si="3" ref="J10:J39">G10+H10-I10</f>
        <v>3009</v>
      </c>
      <c r="K10" s="65">
        <v>584</v>
      </c>
      <c r="L10" s="65">
        <v>33</v>
      </c>
      <c r="M10" s="65"/>
      <c r="N10" s="74">
        <f aca="true" t="shared" si="4" ref="N10:N39">K10+L10-M10</f>
        <v>617</v>
      </c>
      <c r="O10" s="65"/>
      <c r="P10" s="65"/>
      <c r="Q10" s="74">
        <f t="shared" si="0"/>
        <v>617</v>
      </c>
      <c r="R10" s="74">
        <f t="shared" si="1"/>
        <v>2392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9273</v>
      </c>
      <c r="E11" s="189">
        <v>89</v>
      </c>
      <c r="F11" s="189"/>
      <c r="G11" s="74">
        <f t="shared" si="2"/>
        <v>9362</v>
      </c>
      <c r="H11" s="65"/>
      <c r="I11" s="65"/>
      <c r="J11" s="74">
        <f t="shared" si="3"/>
        <v>9362</v>
      </c>
      <c r="K11" s="65">
        <v>2361</v>
      </c>
      <c r="L11" s="65">
        <v>349</v>
      </c>
      <c r="M11" s="65"/>
      <c r="N11" s="74">
        <f t="shared" si="4"/>
        <v>2710</v>
      </c>
      <c r="O11" s="65"/>
      <c r="P11" s="65"/>
      <c r="Q11" s="74">
        <f t="shared" si="0"/>
        <v>2710</v>
      </c>
      <c r="R11" s="74">
        <f t="shared" si="1"/>
        <v>6652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4566</v>
      </c>
      <c r="E12" s="189"/>
      <c r="F12" s="189">
        <v>166</v>
      </c>
      <c r="G12" s="74">
        <f t="shared" si="2"/>
        <v>4400</v>
      </c>
      <c r="H12" s="65"/>
      <c r="I12" s="65"/>
      <c r="J12" s="74">
        <f t="shared" si="3"/>
        <v>4400</v>
      </c>
      <c r="K12" s="65">
        <v>1066</v>
      </c>
      <c r="L12" s="65">
        <v>93</v>
      </c>
      <c r="M12" s="65">
        <v>47</v>
      </c>
      <c r="N12" s="74">
        <f t="shared" si="4"/>
        <v>1112</v>
      </c>
      <c r="O12" s="65"/>
      <c r="P12" s="65"/>
      <c r="Q12" s="74">
        <f t="shared" si="0"/>
        <v>1112</v>
      </c>
      <c r="R12" s="74">
        <f t="shared" si="1"/>
        <v>3288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60203</v>
      </c>
      <c r="E13" s="189">
        <v>54</v>
      </c>
      <c r="F13" s="189">
        <v>274</v>
      </c>
      <c r="G13" s="74">
        <f t="shared" si="2"/>
        <v>59983</v>
      </c>
      <c r="H13" s="65"/>
      <c r="I13" s="65"/>
      <c r="J13" s="74">
        <f t="shared" si="3"/>
        <v>59983</v>
      </c>
      <c r="K13" s="65">
        <v>15465</v>
      </c>
      <c r="L13" s="65">
        <v>497</v>
      </c>
      <c r="M13" s="65">
        <v>118</v>
      </c>
      <c r="N13" s="74">
        <f t="shared" si="4"/>
        <v>15844</v>
      </c>
      <c r="O13" s="65"/>
      <c r="P13" s="65"/>
      <c r="Q13" s="74">
        <f t="shared" si="0"/>
        <v>15844</v>
      </c>
      <c r="R13" s="74">
        <f t="shared" si="1"/>
        <v>44139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438</v>
      </c>
      <c r="E14" s="189">
        <v>3</v>
      </c>
      <c r="F14" s="189">
        <v>1</v>
      </c>
      <c r="G14" s="74">
        <f t="shared" si="2"/>
        <v>440</v>
      </c>
      <c r="H14" s="65"/>
      <c r="I14" s="65"/>
      <c r="J14" s="74">
        <f t="shared" si="3"/>
        <v>440</v>
      </c>
      <c r="K14" s="65">
        <v>411</v>
      </c>
      <c r="L14" s="65">
        <v>6</v>
      </c>
      <c r="M14" s="65"/>
      <c r="N14" s="74">
        <f t="shared" si="4"/>
        <v>417</v>
      </c>
      <c r="O14" s="65"/>
      <c r="P14" s="65"/>
      <c r="Q14" s="74">
        <f t="shared" si="0"/>
        <v>417</v>
      </c>
      <c r="R14" s="74">
        <f t="shared" si="1"/>
        <v>23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1869</v>
      </c>
      <c r="E15" s="457">
        <v>105</v>
      </c>
      <c r="F15" s="457">
        <v>147</v>
      </c>
      <c r="G15" s="74">
        <f t="shared" si="2"/>
        <v>1827</v>
      </c>
      <c r="H15" s="458"/>
      <c r="I15" s="458"/>
      <c r="J15" s="74">
        <f t="shared" si="3"/>
        <v>1827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1827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79883</v>
      </c>
      <c r="E17" s="194">
        <f>SUM(E9:E16)</f>
        <v>251</v>
      </c>
      <c r="F17" s="194">
        <f>SUM(F9:F16)</f>
        <v>588</v>
      </c>
      <c r="G17" s="74">
        <f t="shared" si="2"/>
        <v>79546</v>
      </c>
      <c r="H17" s="75">
        <f>SUM(H9:H16)</f>
        <v>0</v>
      </c>
      <c r="I17" s="75">
        <f>SUM(I9:I16)</f>
        <v>0</v>
      </c>
      <c r="J17" s="74">
        <f t="shared" si="3"/>
        <v>79546</v>
      </c>
      <c r="K17" s="75">
        <f>SUM(K9:K16)</f>
        <v>19887</v>
      </c>
      <c r="L17" s="75">
        <f>SUM(L9:L16)</f>
        <v>978</v>
      </c>
      <c r="M17" s="75">
        <f>SUM(M9:M16)</f>
        <v>165</v>
      </c>
      <c r="N17" s="74">
        <f t="shared" si="4"/>
        <v>20700</v>
      </c>
      <c r="O17" s="75">
        <f>SUM(O9:O16)</f>
        <v>0</v>
      </c>
      <c r="P17" s="75">
        <f>SUM(P9:P16)</f>
        <v>0</v>
      </c>
      <c r="Q17" s="74">
        <f t="shared" si="5"/>
        <v>20700</v>
      </c>
      <c r="R17" s="74">
        <f t="shared" si="6"/>
        <v>58846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20640</v>
      </c>
      <c r="E18" s="187"/>
      <c r="F18" s="187"/>
      <c r="G18" s="74">
        <f t="shared" si="2"/>
        <v>20640</v>
      </c>
      <c r="H18" s="63"/>
      <c r="I18" s="63"/>
      <c r="J18" s="74">
        <f t="shared" si="3"/>
        <v>20640</v>
      </c>
      <c r="K18" s="63">
        <v>510</v>
      </c>
      <c r="L18" s="63">
        <v>29</v>
      </c>
      <c r="M18" s="63"/>
      <c r="N18" s="74">
        <f t="shared" si="4"/>
        <v>539</v>
      </c>
      <c r="O18" s="63"/>
      <c r="P18" s="63"/>
      <c r="Q18" s="74">
        <f t="shared" si="5"/>
        <v>539</v>
      </c>
      <c r="R18" s="74">
        <f t="shared" si="6"/>
        <v>20101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250</v>
      </c>
      <c r="E21" s="189">
        <v>10</v>
      </c>
      <c r="F21" s="189"/>
      <c r="G21" s="74">
        <f t="shared" si="2"/>
        <v>260</v>
      </c>
      <c r="H21" s="65"/>
      <c r="I21" s="65"/>
      <c r="J21" s="74">
        <f t="shared" si="3"/>
        <v>260</v>
      </c>
      <c r="K21" s="65">
        <v>13</v>
      </c>
      <c r="L21" s="65">
        <v>2</v>
      </c>
      <c r="M21" s="65"/>
      <c r="N21" s="74">
        <f t="shared" si="4"/>
        <v>15</v>
      </c>
      <c r="O21" s="65"/>
      <c r="P21" s="65"/>
      <c r="Q21" s="74">
        <f t="shared" si="5"/>
        <v>15</v>
      </c>
      <c r="R21" s="74">
        <f t="shared" si="6"/>
        <v>245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166</v>
      </c>
      <c r="E22" s="189"/>
      <c r="F22" s="189"/>
      <c r="G22" s="74">
        <f t="shared" si="2"/>
        <v>166</v>
      </c>
      <c r="H22" s="65"/>
      <c r="I22" s="65"/>
      <c r="J22" s="74">
        <f t="shared" si="3"/>
        <v>166</v>
      </c>
      <c r="K22" s="65">
        <v>157</v>
      </c>
      <c r="L22" s="65">
        <v>4</v>
      </c>
      <c r="M22" s="65"/>
      <c r="N22" s="74">
        <f t="shared" si="4"/>
        <v>161</v>
      </c>
      <c r="O22" s="65"/>
      <c r="P22" s="65"/>
      <c r="Q22" s="74">
        <f t="shared" si="5"/>
        <v>161</v>
      </c>
      <c r="R22" s="74">
        <f t="shared" si="6"/>
        <v>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1253</v>
      </c>
      <c r="E24" s="189">
        <v>21</v>
      </c>
      <c r="F24" s="189"/>
      <c r="G24" s="74">
        <f t="shared" si="2"/>
        <v>1274</v>
      </c>
      <c r="H24" s="65"/>
      <c r="I24" s="65"/>
      <c r="J24" s="74">
        <f t="shared" si="3"/>
        <v>1274</v>
      </c>
      <c r="K24" s="65">
        <v>137</v>
      </c>
      <c r="L24" s="65">
        <v>43</v>
      </c>
      <c r="M24" s="65"/>
      <c r="N24" s="74">
        <f t="shared" si="4"/>
        <v>180</v>
      </c>
      <c r="O24" s="65"/>
      <c r="P24" s="65"/>
      <c r="Q24" s="74">
        <f t="shared" si="5"/>
        <v>180</v>
      </c>
      <c r="R24" s="74">
        <f t="shared" si="6"/>
        <v>1094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1669</v>
      </c>
      <c r="E25" s="190">
        <f aca="true" t="shared" si="7" ref="E25:P25">SUM(E21:E24)</f>
        <v>31</v>
      </c>
      <c r="F25" s="190">
        <f t="shared" si="7"/>
        <v>0</v>
      </c>
      <c r="G25" s="67">
        <f t="shared" si="2"/>
        <v>1700</v>
      </c>
      <c r="H25" s="66">
        <f t="shared" si="7"/>
        <v>0</v>
      </c>
      <c r="I25" s="66">
        <f t="shared" si="7"/>
        <v>0</v>
      </c>
      <c r="J25" s="67">
        <f t="shared" si="3"/>
        <v>1700</v>
      </c>
      <c r="K25" s="66">
        <f t="shared" si="7"/>
        <v>307</v>
      </c>
      <c r="L25" s="66">
        <f t="shared" si="7"/>
        <v>49</v>
      </c>
      <c r="M25" s="66">
        <f t="shared" si="7"/>
        <v>0</v>
      </c>
      <c r="N25" s="67">
        <f t="shared" si="4"/>
        <v>356</v>
      </c>
      <c r="O25" s="66">
        <f t="shared" si="7"/>
        <v>0</v>
      </c>
      <c r="P25" s="66">
        <f t="shared" si="7"/>
        <v>0</v>
      </c>
      <c r="Q25" s="67">
        <f t="shared" si="5"/>
        <v>356</v>
      </c>
      <c r="R25" s="67">
        <f t="shared" si="6"/>
        <v>1344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2992</v>
      </c>
      <c r="E27" s="192">
        <f aca="true" t="shared" si="8" ref="E27:P27">SUM(E28:E31)</f>
        <v>0</v>
      </c>
      <c r="F27" s="192">
        <f t="shared" si="8"/>
        <v>814</v>
      </c>
      <c r="G27" s="71">
        <f t="shared" si="2"/>
        <v>2178</v>
      </c>
      <c r="H27" s="70">
        <f t="shared" si="8"/>
        <v>0</v>
      </c>
      <c r="I27" s="70">
        <f t="shared" si="8"/>
        <v>0</v>
      </c>
      <c r="J27" s="71">
        <f t="shared" si="3"/>
        <v>2178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2178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2968</v>
      </c>
      <c r="E30" s="189"/>
      <c r="F30" s="189">
        <v>814</v>
      </c>
      <c r="G30" s="74">
        <f t="shared" si="2"/>
        <v>2154</v>
      </c>
      <c r="H30" s="72"/>
      <c r="I30" s="72"/>
      <c r="J30" s="74">
        <f t="shared" si="3"/>
        <v>2154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2154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24</v>
      </c>
      <c r="E31" s="189"/>
      <c r="F31" s="189"/>
      <c r="G31" s="74">
        <f t="shared" si="2"/>
        <v>24</v>
      </c>
      <c r="H31" s="72"/>
      <c r="I31" s="72"/>
      <c r="J31" s="74">
        <f t="shared" si="3"/>
        <v>24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2992</v>
      </c>
      <c r="E38" s="194">
        <f aca="true" t="shared" si="12" ref="E38:P38">E27+E32+E37</f>
        <v>0</v>
      </c>
      <c r="F38" s="194">
        <f t="shared" si="12"/>
        <v>814</v>
      </c>
      <c r="G38" s="74">
        <f t="shared" si="2"/>
        <v>2178</v>
      </c>
      <c r="H38" s="75">
        <f t="shared" si="12"/>
        <v>0</v>
      </c>
      <c r="I38" s="75">
        <f t="shared" si="12"/>
        <v>0</v>
      </c>
      <c r="J38" s="74">
        <f t="shared" si="3"/>
        <v>2178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2178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105184</v>
      </c>
      <c r="E40" s="438">
        <f>E17+E18+E19+E25+E38+E39</f>
        <v>282</v>
      </c>
      <c r="F40" s="438">
        <f aca="true" t="shared" si="13" ref="F40:R40">F17+F18+F19+F25+F38+F39</f>
        <v>1402</v>
      </c>
      <c r="G40" s="438">
        <f t="shared" si="13"/>
        <v>104064</v>
      </c>
      <c r="H40" s="438">
        <f t="shared" si="13"/>
        <v>0</v>
      </c>
      <c r="I40" s="438">
        <f t="shared" si="13"/>
        <v>0</v>
      </c>
      <c r="J40" s="438">
        <f t="shared" si="13"/>
        <v>104064</v>
      </c>
      <c r="K40" s="438">
        <f t="shared" si="13"/>
        <v>20704</v>
      </c>
      <c r="L40" s="438">
        <f t="shared" si="13"/>
        <v>1056</v>
      </c>
      <c r="M40" s="438">
        <f t="shared" si="13"/>
        <v>165</v>
      </c>
      <c r="N40" s="438">
        <f t="shared" si="13"/>
        <v>21595</v>
      </c>
      <c r="O40" s="438">
        <f t="shared" si="13"/>
        <v>0</v>
      </c>
      <c r="P40" s="438">
        <f t="shared" si="13"/>
        <v>0</v>
      </c>
      <c r="Q40" s="438">
        <f t="shared" si="13"/>
        <v>21595</v>
      </c>
      <c r="R40" s="438">
        <f t="shared" si="13"/>
        <v>82469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7"/>
      <c r="L44" s="607"/>
      <c r="M44" s="607"/>
      <c r="N44" s="607"/>
      <c r="O44" s="608" t="s">
        <v>782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874</v>
      </c>
      <c r="K45" s="349"/>
      <c r="L45" s="349"/>
      <c r="M45" s="349"/>
      <c r="N45" s="349"/>
      <c r="O45" s="349"/>
      <c r="P45" s="349" t="s">
        <v>864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 t="s">
        <v>865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C87" sqref="C8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610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второ тримесечие 2014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2223</v>
      </c>
      <c r="D11" s="119">
        <f>SUM(D12:D14)</f>
        <v>0</v>
      </c>
      <c r="E11" s="120">
        <f>SUM(E12:E14)</f>
        <v>2223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2223</v>
      </c>
      <c r="D12" s="108"/>
      <c r="E12" s="120">
        <f aca="true" t="shared" si="0" ref="E12:E42">C12-D12</f>
        <v>2223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2223</v>
      </c>
      <c r="D19" s="104">
        <f>D11+D15+D16</f>
        <v>0</v>
      </c>
      <c r="E19" s="118">
        <f>E11+E15+E16</f>
        <v>2223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427</v>
      </c>
      <c r="D21" s="108"/>
      <c r="E21" s="120">
        <f t="shared" si="0"/>
        <v>427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582</v>
      </c>
      <c r="D24" s="119">
        <f>SUM(D25:D27)</f>
        <v>582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10</v>
      </c>
      <c r="D25" s="108">
        <v>10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572</v>
      </c>
      <c r="D27" s="108">
        <v>572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1742</v>
      </c>
      <c r="D28" s="108">
        <v>1742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35</v>
      </c>
      <c r="D29" s="108">
        <v>35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607</v>
      </c>
      <c r="D31" s="108">
        <v>607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15</v>
      </c>
      <c r="D32" s="108">
        <v>15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267</v>
      </c>
      <c r="D33" s="105">
        <f>SUM(D34:D37)</f>
        <v>267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261</v>
      </c>
      <c r="D35" s="108">
        <v>261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6</v>
      </c>
      <c r="D37" s="108">
        <v>6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460</v>
      </c>
      <c r="D38" s="105">
        <f>SUM(D39:D42)</f>
        <v>460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460</v>
      </c>
      <c r="D42" s="108">
        <v>460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3708</v>
      </c>
      <c r="D43" s="104">
        <f>D24+D28+D29+D31+D30+D32+D33+D38</f>
        <v>3708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6358</v>
      </c>
      <c r="D44" s="103">
        <f>D43+D21+D19+D9</f>
        <v>3708</v>
      </c>
      <c r="E44" s="118">
        <f>E43+E21+E19+E9</f>
        <v>2650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1187</v>
      </c>
      <c r="D52" s="103">
        <f>SUM(D53:D55)</f>
        <v>0</v>
      </c>
      <c r="E52" s="119">
        <f>C52-D52</f>
        <v>1187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598</v>
      </c>
      <c r="D53" s="108"/>
      <c r="E53" s="119">
        <f>C53-D53</f>
        <v>598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589</v>
      </c>
      <c r="D55" s="108"/>
      <c r="E55" s="119">
        <f t="shared" si="1"/>
        <v>589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2010</v>
      </c>
      <c r="D62" s="108"/>
      <c r="E62" s="119">
        <f t="shared" si="1"/>
        <v>2010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692</v>
      </c>
      <c r="D64" s="108"/>
      <c r="E64" s="119">
        <f t="shared" si="1"/>
        <v>692</v>
      </c>
      <c r="F64" s="110"/>
    </row>
    <row r="65" spans="1:6" ht="12">
      <c r="A65" s="396" t="s">
        <v>710</v>
      </c>
      <c r="B65" s="397" t="s">
        <v>711</v>
      </c>
      <c r="C65" s="109">
        <v>258</v>
      </c>
      <c r="D65" s="109"/>
      <c r="E65" s="119">
        <f t="shared" si="1"/>
        <v>258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3889</v>
      </c>
      <c r="D66" s="103">
        <f>D52+D56+D61+D62+D63+D64</f>
        <v>0</v>
      </c>
      <c r="E66" s="119">
        <f t="shared" si="1"/>
        <v>3889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1553</v>
      </c>
      <c r="D68" s="108"/>
      <c r="E68" s="119">
        <f t="shared" si="1"/>
        <v>1553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817</v>
      </c>
      <c r="D71" s="105">
        <f>SUM(D72:D74)</f>
        <v>817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407</v>
      </c>
      <c r="D72" s="108">
        <v>407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410</v>
      </c>
      <c r="D74" s="108">
        <v>410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2312</v>
      </c>
      <c r="D75" s="103">
        <f>D76+D78</f>
        <v>2312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2312</v>
      </c>
      <c r="D76" s="108">
        <v>2312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9669</v>
      </c>
      <c r="D85" s="104">
        <f>SUM(D86:D90)+D94</f>
        <v>9669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6119</v>
      </c>
      <c r="D87" s="108">
        <v>6119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604</v>
      </c>
      <c r="D88" s="108">
        <v>604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1906</v>
      </c>
      <c r="D89" s="108">
        <v>1906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636</v>
      </c>
      <c r="D90" s="103">
        <f>SUM(D91:D93)</f>
        <v>636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61</v>
      </c>
      <c r="D91" s="108">
        <v>61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573</v>
      </c>
      <c r="D93" s="108">
        <v>573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404</v>
      </c>
      <c r="D94" s="108">
        <v>404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192</v>
      </c>
      <c r="D95" s="108">
        <v>192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12990</v>
      </c>
      <c r="D96" s="104">
        <f>D85+D80+D75+D71+D95</f>
        <v>12990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18432</v>
      </c>
      <c r="D97" s="104">
        <f>D96+D68+D66</f>
        <v>12990</v>
      </c>
      <c r="E97" s="104">
        <f>E96+E68+E66</f>
        <v>5442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781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878</v>
      </c>
      <c r="B109" s="613"/>
      <c r="C109" s="613" t="s">
        <v>382</v>
      </c>
      <c r="D109" s="613"/>
      <c r="E109" s="613"/>
      <c r="F109" s="613"/>
    </row>
    <row r="110" spans="1:6" ht="24">
      <c r="A110" s="385"/>
      <c r="B110" s="386"/>
      <c r="C110" s="385" t="s">
        <v>876</v>
      </c>
      <c r="D110" s="385"/>
      <c r="E110" s="385"/>
      <c r="F110" s="387"/>
    </row>
    <row r="111" spans="1:6" ht="12">
      <c r="A111" s="385"/>
      <c r="B111" s="386"/>
      <c r="C111" s="612" t="s">
        <v>782</v>
      </c>
      <c r="D111" s="612"/>
      <c r="E111" s="612"/>
      <c r="F111" s="612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 t="s">
        <v>868</v>
      </c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7" right="0.14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второ тримесечие 2014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167</v>
      </c>
      <c r="D19" s="98"/>
      <c r="E19" s="98"/>
      <c r="F19" s="98">
        <v>7</v>
      </c>
      <c r="G19" s="98">
        <v>1</v>
      </c>
      <c r="H19" s="98">
        <v>1</v>
      </c>
      <c r="I19" s="434">
        <f t="shared" si="0"/>
        <v>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7</v>
      </c>
      <c r="G26" s="85">
        <f t="shared" si="2"/>
        <v>1</v>
      </c>
      <c r="H26" s="85">
        <f t="shared" si="2"/>
        <v>1</v>
      </c>
      <c r="I26" s="434">
        <f t="shared" si="0"/>
        <v>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3"/>
      <c r="C30" s="623"/>
      <c r="D30" s="459" t="s">
        <v>820</v>
      </c>
      <c r="E30" s="622"/>
      <c r="F30" s="622"/>
      <c r="G30" s="622"/>
      <c r="H30" s="420" t="s">
        <v>782</v>
      </c>
      <c r="I30" s="622"/>
      <c r="J30" s="622"/>
    </row>
    <row r="31" spans="1:9" s="521" customFormat="1" ht="12">
      <c r="A31" s="349"/>
      <c r="B31" s="388"/>
      <c r="C31" s="349"/>
      <c r="D31" s="523"/>
      <c r="E31" s="538" t="s">
        <v>874</v>
      </c>
      <c r="F31" s="523"/>
      <c r="G31" s="523"/>
      <c r="H31" s="523"/>
      <c r="I31" s="349" t="s">
        <v>864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 t="s">
        <v>865</v>
      </c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24">
      <selection activeCell="F46" sqref="F4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823</v>
      </c>
      <c r="B6" s="628" t="str">
        <f>'справка №1-БАЛАНС'!E5</f>
        <v>второ тримесечие 2014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869</v>
      </c>
      <c r="B29" s="40"/>
      <c r="C29" s="441"/>
      <c r="D29" s="441">
        <v>50</v>
      </c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873</v>
      </c>
      <c r="B46" s="40"/>
      <c r="C46" s="441">
        <v>2154</v>
      </c>
      <c r="D46" s="441">
        <v>41</v>
      </c>
      <c r="E46" s="441"/>
      <c r="F46" s="443">
        <f>C46-E46</f>
        <v>2154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2154</v>
      </c>
      <c r="D61" s="429"/>
      <c r="E61" s="429">
        <f>SUM(E46:E60)</f>
        <v>0</v>
      </c>
      <c r="F61" s="442">
        <f>SUM(F46:F60)</f>
        <v>2154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872</v>
      </c>
      <c r="B63" s="40"/>
      <c r="C63" s="441">
        <v>7</v>
      </c>
      <c r="D63" s="441"/>
      <c r="E63" s="441"/>
      <c r="F63" s="443">
        <f>C63-E63</f>
        <v>7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7</v>
      </c>
      <c r="D78" s="429"/>
      <c r="E78" s="429">
        <f>SUM(E63:E77)</f>
        <v>0</v>
      </c>
      <c r="F78" s="442">
        <f>SUM(F63:F77)</f>
        <v>7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2161</v>
      </c>
      <c r="D79" s="429"/>
      <c r="E79" s="429">
        <f>E78+E61+E44+E27</f>
        <v>0</v>
      </c>
      <c r="F79" s="442">
        <f>F78+F61+F44+F27</f>
        <v>2161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/>
      <c r="B82" s="40"/>
      <c r="C82" s="441"/>
      <c r="D82" s="441"/>
      <c r="E82" s="441"/>
      <c r="F82" s="443">
        <f>C82-E82</f>
        <v>0</v>
      </c>
    </row>
    <row r="83" spans="1:6" ht="12.75">
      <c r="A83" s="36"/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870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17</v>
      </c>
      <c r="D149" s="429"/>
      <c r="E149" s="429">
        <f>E148+E131+E114+E97</f>
        <v>0</v>
      </c>
      <c r="F149" s="442">
        <f>F148+F131+F114+F97</f>
        <v>17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29" t="s">
        <v>848</v>
      </c>
      <c r="D151" s="629"/>
      <c r="E151" s="629"/>
      <c r="F151" s="629"/>
    </row>
    <row r="152" spans="1:6" ht="12.75">
      <c r="A152" s="517"/>
      <c r="B152" s="518"/>
      <c r="C152" s="517"/>
      <c r="D152" s="538" t="s">
        <v>874</v>
      </c>
      <c r="E152" s="517"/>
      <c r="F152" s="517"/>
    </row>
    <row r="153" spans="1:6" ht="12.75">
      <c r="A153" s="517"/>
      <c r="B153" s="518"/>
      <c r="C153" s="629" t="s">
        <v>856</v>
      </c>
      <c r="D153" s="629"/>
      <c r="E153" s="629"/>
      <c r="F153" s="629"/>
    </row>
    <row r="154" spans="3:5" ht="12.75">
      <c r="C154" s="517"/>
      <c r="D154" s="349" t="s">
        <v>864</v>
      </c>
      <c r="E154" s="517"/>
    </row>
    <row r="155" ht="12.75">
      <c r="D155" s="523" t="s">
        <v>865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F96 C12:F26 C29:F43 C46:F60 C133:F147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MPorozhanova</cp:lastModifiedBy>
  <cp:lastPrinted>2014-08-29T13:06:52Z</cp:lastPrinted>
  <dcterms:created xsi:type="dcterms:W3CDTF">2000-06-29T12:02:40Z</dcterms:created>
  <dcterms:modified xsi:type="dcterms:W3CDTF">2014-08-29T13:20:10Z</dcterms:modified>
  <cp:category/>
  <cp:version/>
  <cp:contentType/>
  <cp:contentStatus/>
</cp:coreProperties>
</file>