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<sst xmlns="http://schemas.openxmlformats.org/spreadsheetml/2006/main" count="1085" uniqueCount="887">
  <si>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</si>
  <si>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</si>
  <si>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</si>
  <si>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</si>
  <si>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</si>
  <si>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</si>
  <si>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</si>
  <si>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</si>
  <si>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</si>
  <si>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</si>
  <si>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</si>
  <si>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</si>
  <si>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</si>
  <si>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</si>
  <si>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</si>
  <si>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</si>
  <si>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</si>
  <si>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</si>
  <si>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</si>
  <si>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</si>
  <si>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</si>
  <si>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</si>
  <si>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</si>
  <si>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</si>
  <si>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</si>
  <si>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</si>
  <si>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</si>
  <si>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</si>
  <si>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</si>
  <si>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</si>
  <si>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</si>
  <si>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</si>
  <si>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</si>
  <si>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</si>
  <si>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</si>
  <si>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</si>
  <si>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</si>
  <si>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</si>
  <si>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</si>
  <si>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</si>
  <si>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</si>
  <si>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</si>
  <si>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</si>
  <si>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</si>
  <si>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</si>
  <si>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</si>
  <si>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</si>
  <si>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</si>
  <si>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</si>
  <si>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</si>
  <si>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</si>
  <si>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</si>
  <si>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</si>
  <si>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</si>
  <si>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</si>
  <si>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</si>
  <si>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</si>
  <si>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</si>
  <si>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</si>
  <si>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</si>
  <si>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</si>
  <si>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</si>
  <si>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</si>
  <si>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</si>
  <si>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</si>
  <si>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</si>
  <si>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</si>
  <si>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</si>
  <si>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</si>
  <si>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</si>
  <si>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</si>
  <si>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</si>
  <si>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</si>
  <si>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</si>
  <si>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</si>
  <si>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</si>
  <si>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</si>
  <si>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</si>
  <si>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</si>
  <si>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</si>
  <si>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</si>
  <si>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</si>
  <si>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</si>
  <si>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</si>
  <si>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</si>
  <si>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</si>
  <si>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</si>
  <si>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</si>
  <si>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</si>
  <si>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</si>
  <si>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</si>
  <si>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</si>
  <si>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</si>
  <si>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</si>
  <si>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</si>
  <si>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</si>
  <si>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</si>
  <si>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</si>
  <si>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</si>
  <si>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</si>
  <si>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</si>
  <si>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</si>
  <si>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</si>
  <si>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</si>
  <si>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</si>
  <si>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</si>
  <si>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</si>
  <si>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</si>
  <si>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</si>
  <si>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</si>
  <si>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</si>
  <si>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</si>
  <si>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</si>
  <si>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</si>
  <si>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</si>
  <si>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</si>
  <si>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</si>
  <si>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</si>
  <si>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</si>
  <si>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</si>
  <si>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</si>
  <si>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</si>
  <si>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</si>
  <si>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</si>
  <si>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</si>
  <si>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</si>
  <si>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</si>
  <si>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</si>
  <si>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</si>
  <si>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</si>
  <si>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</si>
  <si>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</si>
  <si>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</si>
  <si>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</si>
  <si>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</si>
  <si>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</si>
  <si>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</si>
  <si>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</si>
  <si>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</si>
  <si>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</si>
  <si>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</si>
  <si>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</si>
  <si>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</si>
  <si>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</si>
  <si>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</si>
  <si>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</si>
  <si>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</si>
  <si>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</si>
  <si>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</si>
  <si>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</si>
  <si>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</si>
  <si>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</si>
  <si>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</si>
  <si>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</si>
  <si>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</si>
  <si>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</si>
  <si>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</si>
  <si>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</si>
  <si>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</si>
  <si>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</si>
  <si>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</si>
  <si>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</si>
  <si>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</si>
  <si>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</si>
  <si>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</si>
  <si>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</si>
  <si>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</si>
  <si>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</si>
  <si>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</si>
  <si>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</si>
  <si>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</si>
  <si>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</si>
  <si>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</si>
  <si>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</si>
  <si>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</si>
  <si>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</si>
  <si>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</si>
  <si>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</si>
  <si>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</si>
  <si>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</si>
  <si>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</si>
  <si>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</si>
  <si>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</si>
  <si>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</si>
  <si>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</si>
  <si>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</si>
  <si>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</si>
  <si>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</si>
  <si>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</si>
  <si>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</si>
  <si>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</si>
  <si>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</si>
  <si>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</si>
  <si>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</si>
  <si>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</si>
  <si>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</si>
  <si>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</si>
  <si>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</si>
  <si>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</si>
  <si>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</si>
  <si>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</si>
  <si>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</si>
  <si>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</si>
  <si>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</si>
  <si>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</si>
  <si>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</si>
  <si>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</si>
  <si>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</si>
  <si>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</si>
  <si>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</si>
  <si>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</si>
  <si>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</si>
  <si>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</si>
  <si>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</si>
  <si>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</si>
  <si>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</si>
  <si>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</si>
  <si>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</si>
  <si>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</si>
  <si>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</si>
  <si>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</si>
  <si>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</si>
  <si>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</si>
  <si>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</si>
  <si>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</si>
  <si>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</si>
  <si>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</si>
  <si>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</si>
  <si>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</si>
  <si>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</si>
  <si>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</si>
  <si>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</si>
  <si>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</si>
  <si>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</si>
  <si>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</si>
  <si>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</si>
  <si>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</si>
  <si>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</si>
  <si>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</si>
  <si>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</si>
  <si>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</si>
  <si>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</si>
  <si>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</si>
  <si>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</si>
  <si>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</si>
  <si>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</si>
  <si>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</si>
  <si>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</si>
  <si>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</si>
  <si>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</si>
  <si>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</si>
  <si>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</si>
  <si>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</si>
  <si>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</si>
  <si>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</si>
  <si>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</si>
  <si>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</si>
  <si>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</si>
  <si>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</si>
  <si>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</si>
  <si>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</si>
  <si>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</si>
  <si>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</si>
  <si>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</si>
  <si>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</si>
  <si>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</si>
  <si>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</si>
  <si>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</si>
  <si>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</si>
  <si>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</si>
  <si>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</si>
  <si>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</si>
  <si>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</si>
  <si>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</si>
  <si>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</si>
  <si>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</si>
  <si>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</si>
  <si>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</si>
  <si>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</si>
  <si>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</si>
  <si>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</si>
  <si>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</si>
  <si>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</si>
  <si>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</si>
  <si>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</si>
  <si>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</si>
  <si>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</si>
  <si>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</si>
  <si>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</si>
  <si>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</si>
  <si>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</si>
  <si>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</si>
  <si>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</si>
  <si>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</si>
  <si>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</si>
  <si>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</si>
  <si>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</si>
  <si>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</si>
  <si>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</si>
  <si>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</si>
  <si>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</si>
  <si>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</si>
  <si>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</si>
  <si>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</si>
  <si>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</si>
  <si>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</si>
  <si>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</si>
  <si>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</si>
  <si>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</si>
  <si>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</si>
  <si>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</si>
  <si>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</si>
  <si>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</si>
  <si>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</si>
  <si>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</si>
  <si>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</si>
  <si>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</si>
  <si>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</si>
  <si>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</si>
  <si>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</si>
  <si>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</si>
  <si>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</si>
  <si>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</si>
  <si>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</si>
  <si>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</si>
  <si>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</si>
  <si>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</si>
  <si>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</si>
  <si>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</si>
  <si>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</si>
  <si>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</si>
  <si>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</si>
  <si>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</si>
  <si>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</si>
  <si>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</si>
  <si>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</si>
  <si>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</si>
  <si>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</si>
  <si>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</si>
  <si>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</si>
  <si>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</si>
  <si>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</si>
  <si>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</si>
  <si>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</si>
  <si>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</si>
  <si>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</si>
  <si>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</si>
  <si>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</si>
  <si>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</si>
  <si>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</si>
  <si>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</si>
  <si>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</si>
  <si>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</si>
  <si>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</si>
  <si>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</si>
  <si>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</si>
  <si>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</si>
  <si>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</si>
  <si>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</si>
  <si>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</si>
  <si>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</si>
  <si>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</si>
  <si>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</si>
  <si>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</si>
  <si>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</si>
  <si>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</si>
  <si>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</si>
  <si>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</si>
  <si>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</si>
  <si>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</si>
  <si>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</si>
  <si>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</si>
  <si>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</si>
  <si>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</si>
  <si>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</si>
  <si>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</si>
  <si>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</si>
  <si>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</si>
  <si>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</si>
  <si>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</si>
  <si>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</si>
  <si>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</si>
  <si>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</si>
  <si>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</si>
  <si>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</si>
  <si>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</si>
  <si>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</si>
  <si>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</si>
  <si>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</si>
  <si>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</si>
  <si>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</si>
  <si>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</si>
  <si>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</si>
  <si>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</si>
  <si>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</si>
  <si>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</si>
  <si>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</si>
  <si>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</si>
  <si>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</si>
  <si>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</si>
  <si>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</si>
  <si>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</si>
  <si>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</si>
  <si>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</si>
  <si>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</si>
  <si>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</si>
  <si>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</si>
  <si>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</si>
  <si>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</si>
  <si>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</si>
  <si>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</si>
  <si>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</si>
  <si>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</si>
  <si>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</si>
  <si>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</si>
  <si>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</si>
  <si>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</si>
  <si>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</si>
  <si>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</si>
  <si>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</si>
  <si>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</si>
  <si>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</si>
  <si>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</si>
  <si>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</si>
  <si>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</si>
  <si>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</si>
  <si>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</si>
  <si>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</si>
  <si>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</si>
  <si>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</si>
  <si>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</si>
  <si>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</si>
  <si>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</si>
  <si>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</si>
  <si>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</si>
  <si>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</si>
  <si>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</si>
  <si>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</si>
  <si>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</si>
  <si>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</si>
  <si>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</si>
  <si>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</si>
  <si>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</si>
  <si>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</si>
  <si>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</si>
  <si>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</si>
  <si>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</si>
  <si>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</si>
  <si>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</si>
  <si>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</si>
  <si>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</si>
  <si>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</si>
  <si>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</si>
  <si>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</si>
  <si>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</si>
  <si>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</si>
  <si>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</si>
  <si>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</si>
  <si>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</si>
  <si>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</si>
  <si>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</si>
  <si>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</si>
  <si>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</si>
  <si>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</si>
  <si>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</si>
  <si>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</si>
  <si>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</si>
  <si>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</si>
  <si>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</si>
  <si>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</si>
  <si>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</si>
  <si>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</si>
  <si>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</si>
  <si>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</si>
  <si>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</si>
  <si>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</si>
  <si>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</si>
  <si>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</si>
  <si>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</si>
  <si>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</si>
  <si>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</si>
  <si>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</si>
  <si>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</si>
  <si>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</si>
  <si>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</si>
  <si>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</si>
  <si>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</si>
  <si>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</si>
  <si>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</si>
  <si>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</si>
  <si>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</si>
  <si>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</si>
  <si>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</si>
  <si>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</si>
  <si>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</si>
  <si>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</si>
  <si>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</si>
  <si>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</si>
  <si>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</si>
  <si>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</si>
  <si>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</si>
  <si>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</si>
  <si>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</si>
  <si>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</si>
  <si>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</si>
  <si>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</si>
  <si>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</si>
  <si>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</si>
  <si>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</si>
  <si>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</si>
  <si>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</si>
  <si>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</si>
  <si>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</si>
  <si>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</si>
  <si>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</si>
  <si>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</si>
  <si>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</si>
  <si>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</si>
  <si>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</si>
  <si>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</si>
  <si>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</si>
  <si>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</si>
  <si>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</si>
  <si>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</si>
  <si>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</si>
  <si>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</si>
  <si>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</si>
  <si>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</si>
  <si>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</si>
  <si>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</si>
  <si>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</si>
  <si>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</si>
  <si>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</si>
  <si>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</si>
  <si>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</si>
  <si>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</si>
  <si>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</si>
  <si>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</si>
  <si>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</si>
  <si>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</si>
  <si>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</si>
  <si>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</si>
  <si>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</si>
  <si>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</si>
  <si>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</si>
  <si>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</si>
  <si>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</si>
  <si>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</si>
  <si>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</si>
  <si>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</si>
  <si>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</si>
  <si>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</si>
  <si>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</si>
  <si>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</si>
  <si>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</si>
  <si>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</si>
  <si>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</si>
  <si>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</si>
  <si>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</si>
  <si>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</si>
  <si>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</si>
  <si>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</si>
  <si>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</si>
  <si>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</si>
  <si>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</si>
  <si>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</si>
  <si>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</si>
  <si>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</si>
  <si>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</si>
  <si>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</si>
  <si>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</si>
  <si>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</si>
  <si>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</si>
  <si>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</si>
  <si>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</si>
  <si>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</si>
  <si>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</si>
  <si>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</si>
  <si>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</si>
  <si>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</si>
  <si>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</si>
  <si>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</si>
  <si>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</si>
  <si>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</si>
  <si>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</si>
  <si>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</si>
  <si>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</si>
  <si>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</si>
  <si>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</si>
  <si>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</si>
  <si>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</si>
  <si>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</si>
  <si>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</si>
  <si>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</si>
  <si>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</si>
  <si>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</si>
  <si>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</si>
  <si>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</si>
  <si>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</si>
  <si>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</si>
  <si>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</si>
  <si>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</si>
  <si>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</si>
  <si>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</si>
  <si>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</si>
  <si>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</si>
  <si>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</si>
  <si>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</si>
  <si>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</si>
  <si>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</si>
  <si>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</si>
  <si>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</si>
  <si>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</si>
  <si>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</si>
  <si>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</si>
  <si>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</si>
  <si>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</si>
  <si>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</si>
  <si>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</si>
  <si>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</si>
  <si>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</si>
  <si>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</si>
  <si>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</si>
  <si>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</si>
  <si>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</si>
  <si>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</si>
  <si>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</si>
  <si>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</si>
  <si>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</si>
  <si>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</si>
  <si>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</si>
  <si>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</si>
  <si>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</si>
  <si>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</si>
  <si>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</si>
  <si>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</si>
  <si>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</si>
  <si>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</si>
  <si>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</si>
  <si>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</si>
  <si>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</si>
  <si>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</si>
  <si>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</si>
  <si>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</si>
  <si>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</si>
  <si>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</si>
  <si>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</si>
  <si>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</si>
  <si>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</si>
  <si>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</si>
  <si>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</si>
  <si>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</si>
  <si>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</si>
  <si>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</si>
  <si>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</si>
  <si>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</si>
  <si>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</si>
  <si>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</si>
  <si>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</si>
  <si>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</si>
  <si>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</si>
  <si>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</si>
  <si>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</si>
  <si>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</si>
  <si>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</si>
  <si>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</si>
  <si>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</si>
  <si>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</si>
  <si>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</si>
  <si>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</si>
  <si>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</si>
  <si>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</si>
  <si>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</si>
  <si>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</si>
  <si>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</si>
  <si>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</si>
  <si>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</si>
  <si>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</si>
  <si>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</si>
  <si>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</si>
  <si>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</si>
  <si>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</si>
  <si>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</si>
  <si>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</si>
  <si>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</si>
  <si>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</si>
  <si>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</si>
  <si>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</si>
  <si>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</si>
  <si>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</si>
  <si>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</si>
  <si>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</si>
  <si>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</si>
  <si>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</si>
  <si>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</si>
  <si>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</si>
  <si>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</si>
  <si>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</si>
  <si>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</si>
  <si>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</si>
  <si>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</si>
  <si>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</si>
  <si>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</si>
  <si>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</si>
  <si>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</si>
  <si>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</si>
  <si>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</si>
  <si>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</si>
  <si>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</si>
  <si>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</si>
  <si>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</si>
  <si>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</si>
  <si>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</si>
  <si>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</si>
  <si>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</si>
  <si>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</si>
  <si>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</si>
  <si>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</si>
  <si>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</si>
  <si>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</si>
  <si>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</si>
  <si>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</si>
  <si>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</si>
  <si>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</si>
  <si>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</si>
  <si>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</si>
  <si>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</si>
  <si>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</si>
  <si>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</si>
  <si>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</si>
  <si>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</si>
  <si>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</si>
  <si>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</si>
  <si>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</si>
  <si>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</si>
  <si>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</si>
  <si>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</si>
  <si>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</si>
  <si>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</si>
  <si>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</si>
  <si>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</si>
  <si>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</si>
  <si>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</si>
  <si>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</si>
  <si>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</si>
  <si>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</si>
  <si>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</si>
  <si>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</si>
  <si>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</si>
  <si>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</si>
  <si>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</si>
  <si>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</si>
  <si>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</si>
  <si>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</si>
  <si>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</si>
  <si>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</si>
  <si>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</si>
  <si>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</si>
  <si>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</si>
  <si>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</si>
  <si>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</si>
  <si>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</si>
  <si>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</si>
  <si>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</si>
  <si>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</si>
  <si>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</si>
  <si>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</si>
  <si>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</si>
  <si>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</si>
  <si>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</si>
  <si>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</si>
  <si>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</si>
  <si>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</si>
  <si>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</si>
  <si>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</si>
  <si>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</si>
  <si>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</si>
  <si>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</si>
  <si>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</si>
  <si>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</si>
  <si>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</si>
  <si>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</si>
  <si>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</si>
  <si>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</si>
  <si>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</si>
  <si>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</si>
  <si>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</si>
  <si>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</si>
  <si>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</si>
  <si>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</si>
  <si>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</si>
  <si>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</si>
  <si>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</si>
  <si>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</si>
  <si>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</si>
  <si>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</si>
  <si>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</si>
  <si>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</si>
  <si>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</si>
  <si>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</si>
  <si>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</si>
  <si>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</si>
  <si>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</si>
  <si>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</si>
  <si>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</si>
  <si>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</si>
  <si>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</si>
  <si>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</si>
  <si>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</si>
  <si>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</si>
  <si>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</si>
  <si>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</si>
  <si>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</si>
  <si>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</si>
  <si>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</si>
  <si>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</si>
  <si>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</si>
  <si>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</si>
  <si>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</si>
  <si>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</si>
  <si>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</si>
  <si>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</si>
  <si>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</si>
  <si>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</si>
  <si>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</si>
  <si>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</si>
  <si>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</si>
  <si>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</si>
  <si>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</si>
  <si>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</si>
  <si>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</si>
  <si>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</si>
  <si>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</si>
  <si>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</si>
  <si>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</si>
  <si>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</si>
  <si>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</si>
  <si>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</si>
  <si>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</si>
  <si>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</si>
  <si>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</si>
  <si>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</si>
  <si>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</si>
  <si>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</si>
  <si>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</si>
  <si>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</si>
  <si>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</si>
  <si>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</si>
  <si>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</si>
  <si>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</si>
  <si>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</si>
  <si>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</si>
  <si>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</si>
  <si>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</si>
  <si>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</si>
  <si>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</si>
  <si>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</si>
  <si>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</si>
  <si>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</si>
  <si>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</si>
  <si>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</si>
  <si>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</si>
  <si>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</si>
  <si>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</si>
  <si>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</si>
  <si>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</si>
  <si>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</si>
  <si>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</si>
  <si>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</si>
  <si>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</si>
  <si>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 xml:space="preserve">1. "МАЯК КМ" АД </t>
  </si>
  <si>
    <t>2. "ПОРТ ПРИСТИС" ООД</t>
  </si>
  <si>
    <t>1.ВАРНАФЕРИ ООД</t>
  </si>
  <si>
    <t>1. "ВИ ТИ СИ" АД</t>
  </si>
  <si>
    <t>3. "ИНТЕРЛИХТЕР СЛОВАКИЯ" ЕООД</t>
  </si>
  <si>
    <t>2. "BLUE SEA HORIZON CORP"</t>
  </si>
  <si>
    <t>3.ИНТЕРЛИХТЕР - БУДАПЕЩА</t>
  </si>
  <si>
    <t>второ тримесечие 2013 г.</t>
  </si>
  <si>
    <t>Дата на съставяне: 26.07.2013 г.</t>
  </si>
  <si>
    <t>/Г. Ковачева/</t>
  </si>
  <si>
    <t>26.07.2013 г.</t>
  </si>
  <si>
    <t xml:space="preserve">Дата на съставяне: 26.07.2013 г.                                      </t>
  </si>
  <si>
    <t xml:space="preserve">Дата  на съставяне: 26.07.2013 г.                                                                                                                               </t>
  </si>
  <si>
    <t xml:space="preserve">Дата на съставяне: 26.07.2013 г.                   </t>
  </si>
  <si>
    <t xml:space="preserve">                          / Г. Ковачева/        </t>
  </si>
  <si>
    <t xml:space="preserve">                     / Г. Ковачева/</t>
  </si>
  <si>
    <t>3. "ПОРТ ИНВЕСТ" ЕООД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</si>
</sst>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76"/>
      <c r="C4" s="576"/>
      <c r="D4" s="576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18510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1703</v>
      </c>
      <c r="D12" s="151">
        <v>3003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4265</v>
      </c>
      <c r="D13" s="151">
        <v>4175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3628</v>
      </c>
      <c r="D14" s="151">
        <v>3721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44890</v>
      </c>
      <c r="D15" s="151">
        <v>44427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28</v>
      </c>
      <c r="D16" s="151">
        <v>36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3923</v>
      </c>
      <c r="D17" s="151">
        <v>5382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58881</v>
      </c>
      <c r="D19" s="155">
        <f>SUM(D11:D18)</f>
        <v>79254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20159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21756</v>
      </c>
      <c r="H21" s="156">
        <f>SUM(H22:H24)</f>
        <v>19911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91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</v>
      </c>
      <c r="D24" s="151">
        <v>19</v>
      </c>
      <c r="E24" s="237" t="s">
        <v>72</v>
      </c>
      <c r="F24" s="242" t="s">
        <v>73</v>
      </c>
      <c r="G24" s="152">
        <v>18185</v>
      </c>
      <c r="H24" s="152">
        <v>16340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31159</v>
      </c>
      <c r="H25" s="154">
        <f>H19+H20+H21</f>
        <v>29314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831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930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435</v>
      </c>
      <c r="H27" s="154">
        <f>SUM(H28:H30)</f>
        <v>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435</v>
      </c>
      <c r="H28" s="152">
        <v>276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690</v>
      </c>
      <c r="H31" s="152">
        <v>2004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1125</v>
      </c>
      <c r="H33" s="154">
        <f>H27+H31+H32</f>
        <v>2280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2411</v>
      </c>
      <c r="D34" s="155">
        <f>SUM(D35:D38)</f>
        <v>2411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67993</v>
      </c>
      <c r="H36" s="154">
        <f>H25+H17+H33</f>
        <v>67303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1499</v>
      </c>
      <c r="H43" s="152">
        <v>1309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2411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1965</v>
      </c>
      <c r="D47" s="151">
        <v>1459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2445</v>
      </c>
      <c r="H48" s="152">
        <v>3373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3944</v>
      </c>
      <c r="H49" s="154">
        <f>SUM(H43:H48)</f>
        <v>4707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1318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3283</v>
      </c>
      <c r="D51" s="155">
        <f>SUM(D47:D50)</f>
        <v>2792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12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1025</v>
      </c>
      <c r="H53" s="152">
        <v>1025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85664</v>
      </c>
      <c r="D55" s="155">
        <f>D19+D20+D21+D27+D32+D45+D51+D53+D54</f>
        <v>85434</v>
      </c>
      <c r="E55" s="237" t="s">
        <v>172</v>
      </c>
      <c r="F55" s="261" t="s">
        <v>173</v>
      </c>
      <c r="G55" s="154">
        <f>G49+G51+G52+G53+G54</f>
        <v>4981</v>
      </c>
      <c r="H55" s="154">
        <f>H49+H51+H52+H53+H54</f>
        <v>5749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655</v>
      </c>
      <c r="D58" s="151">
        <v>841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1825</v>
      </c>
      <c r="H60" s="152">
        <v>1822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13930</v>
      </c>
      <c r="H61" s="154">
        <f>SUM(H62:H68)</f>
        <v>14108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2436</v>
      </c>
      <c r="H62" s="152">
        <v>2180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655</v>
      </c>
      <c r="D64" s="155">
        <f>SUM(D58:D63)</f>
        <v>841</v>
      </c>
      <c r="E64" s="237" t="s">
        <v>200</v>
      </c>
      <c r="F64" s="242" t="s">
        <v>201</v>
      </c>
      <c r="G64" s="152">
        <v>7512</v>
      </c>
      <c r="H64" s="152">
        <v>8052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697</v>
      </c>
      <c r="H65" s="152">
        <v>448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2403</v>
      </c>
      <c r="H66" s="152">
        <v>2547</v>
      </c>
    </row>
    <row r="67" spans="1:8" ht="15">
      <c r="A67" s="235" t="s">
        <v>207</v>
      </c>
      <c r="B67" s="241" t="s">
        <v>208</v>
      </c>
      <c r="C67" s="151">
        <v>135</v>
      </c>
      <c r="D67" s="151">
        <v>111</v>
      </c>
      <c r="E67" s="237" t="s">
        <v>209</v>
      </c>
      <c r="F67" s="242" t="s">
        <v>210</v>
      </c>
      <c r="G67" s="152">
        <v>412</v>
      </c>
      <c r="H67" s="152">
        <v>519</v>
      </c>
    </row>
    <row r="68" spans="1:8" ht="15">
      <c r="A68" s="235" t="s">
        <v>211</v>
      </c>
      <c r="B68" s="241" t="s">
        <v>212</v>
      </c>
      <c r="C68" s="151">
        <v>849</v>
      </c>
      <c r="D68" s="151">
        <v>1035</v>
      </c>
      <c r="E68" s="237" t="s">
        <v>213</v>
      </c>
      <c r="F68" s="242" t="s">
        <v>214</v>
      </c>
      <c r="G68" s="152">
        <v>470</v>
      </c>
      <c r="H68" s="152">
        <v>362</v>
      </c>
    </row>
    <row r="69" spans="1:8" ht="15">
      <c r="A69" s="235" t="s">
        <v>215</v>
      </c>
      <c r="B69" s="241" t="s">
        <v>216</v>
      </c>
      <c r="C69" s="151">
        <v>45</v>
      </c>
      <c r="D69" s="151">
        <v>52</v>
      </c>
      <c r="E69" s="251" t="s">
        <v>78</v>
      </c>
      <c r="F69" s="242" t="s">
        <v>217</v>
      </c>
      <c r="G69" s="152">
        <v>29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624</v>
      </c>
      <c r="D71" s="151">
        <v>623</v>
      </c>
      <c r="E71" s="253" t="s">
        <v>46</v>
      </c>
      <c r="F71" s="273" t="s">
        <v>224</v>
      </c>
      <c r="G71" s="161">
        <f>G59+G60+G61+G69+G70</f>
        <v>15784</v>
      </c>
      <c r="H71" s="161">
        <f>H59+H60+H61+H69+H70</f>
        <v>16130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295</v>
      </c>
      <c r="D72" s="151">
        <v>643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203</v>
      </c>
      <c r="D74" s="151">
        <v>253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2151</v>
      </c>
      <c r="D75" s="155">
        <f>SUM(D67:D74)</f>
        <v>2717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15795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4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47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248</v>
      </c>
      <c r="D88" s="151">
        <v>119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295</v>
      </c>
      <c r="D91" s="155">
        <f>SUM(D87:D90)</f>
        <v>198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3105</v>
      </c>
      <c r="D93" s="155">
        <f>D64+D75+D84+D91+D92</f>
        <v>3759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88769</v>
      </c>
      <c r="D94" s="164">
        <f>D93+D55</f>
        <v>89193</v>
      </c>
      <c r="E94" s="449" t="s">
        <v>270</v>
      </c>
      <c r="F94" s="289" t="s">
        <v>271</v>
      </c>
      <c r="G94" s="165">
        <f>G36+G39+G55+G79</f>
        <v>88769</v>
      </c>
      <c r="H94" s="165">
        <f>H36+H39+H55+H79</f>
        <v>89193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879</v>
      </c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75"/>
      <c r="E100" s="575"/>
    </row>
    <row r="101" ht="12.75">
      <c r="D101" s="169" t="s">
        <v>865</v>
      </c>
    </row>
    <row r="102" spans="4:5" ht="12.75">
      <c r="D102" s="169" t="s">
        <v>866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9" sqref="H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 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второ тримесечие 2013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4427</v>
      </c>
      <c r="D9" s="46">
        <v>7594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2074</v>
      </c>
      <c r="D10" s="46">
        <v>2654</v>
      </c>
      <c r="E10" s="298" t="s">
        <v>289</v>
      </c>
      <c r="F10" s="549" t="s">
        <v>290</v>
      </c>
      <c r="G10" s="550">
        <v>868</v>
      </c>
      <c r="H10" s="550">
        <v>437</v>
      </c>
    </row>
    <row r="11" spans="1:8" ht="12">
      <c r="A11" s="298" t="s">
        <v>291</v>
      </c>
      <c r="B11" s="299" t="s">
        <v>292</v>
      </c>
      <c r="C11" s="46">
        <v>802</v>
      </c>
      <c r="D11" s="46">
        <v>776</v>
      </c>
      <c r="E11" s="300" t="s">
        <v>293</v>
      </c>
      <c r="F11" s="549" t="s">
        <v>294</v>
      </c>
      <c r="G11" s="550">
        <v>9930</v>
      </c>
      <c r="H11" s="550">
        <v>16047</v>
      </c>
    </row>
    <row r="12" spans="1:8" ht="12">
      <c r="A12" s="298" t="s">
        <v>295</v>
      </c>
      <c r="B12" s="299" t="s">
        <v>296</v>
      </c>
      <c r="C12" s="46">
        <v>1481</v>
      </c>
      <c r="D12" s="46">
        <v>1854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384</v>
      </c>
      <c r="D13" s="46">
        <v>415</v>
      </c>
      <c r="E13" s="301" t="s">
        <v>51</v>
      </c>
      <c r="F13" s="551" t="s">
        <v>300</v>
      </c>
      <c r="G13" s="548">
        <f>SUM(G9:G12)</f>
        <v>10798</v>
      </c>
      <c r="H13" s="548">
        <f>SUM(H9:H12)</f>
        <v>16484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1079</v>
      </c>
      <c r="D16" s="47">
        <v>1628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10247</v>
      </c>
      <c r="D19" s="49">
        <f>SUM(D9:D15)+D16</f>
        <v>14927</v>
      </c>
      <c r="E19" s="304" t="s">
        <v>317</v>
      </c>
      <c r="F19" s="552" t="s">
        <v>318</v>
      </c>
      <c r="G19" s="550">
        <v>43</v>
      </c>
      <c r="H19" s="550">
        <v>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484</v>
      </c>
      <c r="H20" s="550">
        <v>716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</v>
      </c>
      <c r="H21" s="550"/>
    </row>
    <row r="22" spans="1:8" ht="24">
      <c r="A22" s="304" t="s">
        <v>324</v>
      </c>
      <c r="B22" s="305" t="s">
        <v>325</v>
      </c>
      <c r="C22" s="46">
        <v>286</v>
      </c>
      <c r="D22" s="46">
        <v>237</v>
      </c>
      <c r="E22" s="304" t="s">
        <v>326</v>
      </c>
      <c r="F22" s="552" t="s">
        <v>327</v>
      </c>
      <c r="G22" s="550">
        <v>244</v>
      </c>
      <c r="H22" s="550">
        <v>214</v>
      </c>
    </row>
    <row r="23" spans="1:8" ht="24">
      <c r="A23" s="298" t="s">
        <v>328</v>
      </c>
      <c r="B23" s="305" t="s">
        <v>329</v>
      </c>
      <c r="C23" s="46"/>
      <c r="D23" s="46">
        <v>18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245</v>
      </c>
      <c r="D24" s="46">
        <v>210</v>
      </c>
      <c r="E24" s="301" t="s">
        <v>103</v>
      </c>
      <c r="F24" s="554" t="s">
        <v>334</v>
      </c>
      <c r="G24" s="548">
        <f>SUM(G19:G23)</f>
        <v>772</v>
      </c>
      <c r="H24" s="548">
        <f>SUM(H19:H23)</f>
        <v>952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</v>
      </c>
      <c r="D25" s="46">
        <v>48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556</v>
      </c>
      <c r="D26" s="49">
        <f>SUM(D22:D25)</f>
        <v>513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10803</v>
      </c>
      <c r="D28" s="50">
        <f>D26+D19</f>
        <v>15440</v>
      </c>
      <c r="E28" s="127" t="s">
        <v>339</v>
      </c>
      <c r="F28" s="554" t="s">
        <v>340</v>
      </c>
      <c r="G28" s="548">
        <f>G13+G15+G24</f>
        <v>11570</v>
      </c>
      <c r="H28" s="548">
        <f>H13+H15+H24</f>
        <v>17436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767</v>
      </c>
      <c r="D30" s="50">
        <f>IF((H28-D28)&gt;0,H28-D28,0)</f>
        <v>1996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10803</v>
      </c>
      <c r="D33" s="49">
        <f>D28-D31+D32</f>
        <v>15440</v>
      </c>
      <c r="E33" s="127" t="s">
        <v>353</v>
      </c>
      <c r="F33" s="554" t="s">
        <v>354</v>
      </c>
      <c r="G33" s="53">
        <f>G32-G31+G28</f>
        <v>11570</v>
      </c>
      <c r="H33" s="53">
        <f>H32-H31+H28</f>
        <v>17436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767</v>
      </c>
      <c r="D34" s="50">
        <f>IF((H33-D33)&gt;0,H33-D33,0)</f>
        <v>1996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77</v>
      </c>
      <c r="D35" s="49">
        <f>D36+D37+D38</f>
        <v>200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77</v>
      </c>
      <c r="D36" s="46">
        <v>200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690</v>
      </c>
      <c r="D39" s="460">
        <f>+IF((H33-D33-D35)&gt;0,H33-D33-D35,0)</f>
        <v>1796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690</v>
      </c>
      <c r="D41" s="52">
        <f>IF(H39=0,IF(D39-D40&gt;0,D39-D40+H40,0),IF(H39-H40&lt;0,H40-H39+D39,0))</f>
        <v>1796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11570</v>
      </c>
      <c r="D42" s="53">
        <f>D33+D35+D39</f>
        <v>17436</v>
      </c>
      <c r="E42" s="128" t="s">
        <v>380</v>
      </c>
      <c r="F42" s="129" t="s">
        <v>381</v>
      </c>
      <c r="G42" s="53">
        <f>G39+G33</f>
        <v>11570</v>
      </c>
      <c r="H42" s="53">
        <f>H39+H33</f>
        <v>17436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382</v>
      </c>
      <c r="D48" s="577"/>
      <c r="E48" s="577"/>
      <c r="F48" s="577"/>
      <c r="G48" s="577"/>
      <c r="H48" s="57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78"/>
      <c r="E50" s="578"/>
      <c r="F50" s="578"/>
      <c r="G50" s="578"/>
      <c r="H50" s="578"/>
    </row>
    <row r="51" spans="1:8" ht="12.75">
      <c r="A51" s="564"/>
      <c r="B51" s="560"/>
      <c r="C51" s="425"/>
      <c r="D51" s="169" t="s">
        <v>865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866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11139</v>
      </c>
      <c r="D10" s="54">
        <v>16179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-7947</v>
      </c>
      <c r="D11" s="54">
        <v>-11300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-2060</v>
      </c>
      <c r="D13" s="54">
        <v>-2995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236</v>
      </c>
      <c r="D14" s="54">
        <v>446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</v>
      </c>
      <c r="D19" s="54">
        <v>-72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1320</v>
      </c>
      <c r="D20" s="55">
        <f>SUM(D10:D19)</f>
        <v>2195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-158</v>
      </c>
      <c r="D22" s="54">
        <v>-983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-451</v>
      </c>
      <c r="D24" s="54">
        <v>-386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-173</v>
      </c>
      <c r="D31" s="54">
        <v>-151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-298</v>
      </c>
      <c r="D32" s="55">
        <f>SUM(D22:D31)</f>
        <v>-796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349</v>
      </c>
      <c r="D36" s="54">
        <v>166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-253</v>
      </c>
      <c r="D37" s="54">
        <v>-650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-900</v>
      </c>
      <c r="D38" s="54">
        <v>-792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-121</v>
      </c>
      <c r="D41" s="54">
        <v>-228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-925</v>
      </c>
      <c r="D42" s="55">
        <f>SUM(D34:D41)</f>
        <v>-1504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97</v>
      </c>
      <c r="D43" s="55">
        <f>D42+D32+D20</f>
        <v>-105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198</v>
      </c>
      <c r="D44" s="132">
        <v>257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295</v>
      </c>
      <c r="D45" s="55">
        <f>D44+D43</f>
        <v>152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295</v>
      </c>
      <c r="D46" s="56">
        <v>152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884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16340</v>
      </c>
      <c r="I11" s="58">
        <f>'справка №1-БАЛАНС'!H28+'справка №1-БАЛАНС'!H31</f>
        <v>2280</v>
      </c>
      <c r="J11" s="58">
        <f>'справка №1-БАЛАНС'!H29+'справка №1-БАЛАНС'!H32</f>
        <v>0</v>
      </c>
      <c r="K11" s="60"/>
      <c r="L11" s="344">
        <f>SUM(C11:K11)</f>
        <v>67303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16340</v>
      </c>
      <c r="I15" s="61">
        <f t="shared" si="2"/>
        <v>2280</v>
      </c>
      <c r="J15" s="61">
        <f t="shared" si="2"/>
        <v>0</v>
      </c>
      <c r="K15" s="61">
        <f t="shared" si="2"/>
        <v>0</v>
      </c>
      <c r="L15" s="344">
        <f t="shared" si="1"/>
        <v>67303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690</v>
      </c>
      <c r="J16" s="345">
        <f>+'справка №1-БАЛАНС'!G32</f>
        <v>0</v>
      </c>
      <c r="K16" s="60"/>
      <c r="L16" s="344">
        <f t="shared" si="1"/>
        <v>690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-159</v>
      </c>
      <c r="I28" s="60">
        <v>159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18185</v>
      </c>
      <c r="I29" s="59">
        <f t="shared" si="6"/>
        <v>1125</v>
      </c>
      <c r="J29" s="59">
        <f t="shared" si="6"/>
        <v>0</v>
      </c>
      <c r="K29" s="59">
        <f t="shared" si="6"/>
        <v>0</v>
      </c>
      <c r="L29" s="344">
        <f t="shared" si="1"/>
        <v>67993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18185</v>
      </c>
      <c r="I32" s="59">
        <f t="shared" si="7"/>
        <v>1125</v>
      </c>
      <c r="J32" s="59">
        <f t="shared" si="7"/>
        <v>0</v>
      </c>
      <c r="K32" s="59">
        <f t="shared" si="7"/>
        <v>0</v>
      </c>
      <c r="L32" s="344">
        <f t="shared" si="1"/>
        <v>67993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879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866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C1" sqref="C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2013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18510</v>
      </c>
      <c r="E9" s="189"/>
      <c r="F9" s="189">
        <v>18066</v>
      </c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3856</v>
      </c>
      <c r="E10" s="189"/>
      <c r="F10" s="189">
        <v>1727</v>
      </c>
      <c r="G10" s="74">
        <f aca="true" t="shared" si="2" ref="G10:G39">D10+E10-F10</f>
        <v>2129</v>
      </c>
      <c r="H10" s="65"/>
      <c r="I10" s="65"/>
      <c r="J10" s="74">
        <f aca="true" t="shared" si="3" ref="J10:J39">G10+H10-I10</f>
        <v>2129</v>
      </c>
      <c r="K10" s="65">
        <v>853</v>
      </c>
      <c r="L10" s="65">
        <v>39</v>
      </c>
      <c r="M10" s="65">
        <v>466</v>
      </c>
      <c r="N10" s="74">
        <f aca="true" t="shared" si="4" ref="N10:N39">K10+L10-M10</f>
        <v>426</v>
      </c>
      <c r="O10" s="65"/>
      <c r="P10" s="65"/>
      <c r="Q10" s="74">
        <f t="shared" si="0"/>
        <v>426</v>
      </c>
      <c r="R10" s="74">
        <f t="shared" si="1"/>
        <v>1703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5708</v>
      </c>
      <c r="E11" s="189">
        <v>230</v>
      </c>
      <c r="F11" s="189">
        <v>2</v>
      </c>
      <c r="G11" s="74">
        <f t="shared" si="2"/>
        <v>5936</v>
      </c>
      <c r="H11" s="65"/>
      <c r="I11" s="65"/>
      <c r="J11" s="74">
        <f t="shared" si="3"/>
        <v>5936</v>
      </c>
      <c r="K11" s="65">
        <v>1533</v>
      </c>
      <c r="L11" s="65">
        <v>139</v>
      </c>
      <c r="M11" s="65">
        <v>1</v>
      </c>
      <c r="N11" s="74">
        <f t="shared" si="4"/>
        <v>1671</v>
      </c>
      <c r="O11" s="65"/>
      <c r="P11" s="65"/>
      <c r="Q11" s="74">
        <f t="shared" si="0"/>
        <v>1671</v>
      </c>
      <c r="R11" s="74">
        <f t="shared" si="1"/>
        <v>4265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4586</v>
      </c>
      <c r="E12" s="189">
        <v>2</v>
      </c>
      <c r="F12" s="189"/>
      <c r="G12" s="74">
        <f t="shared" si="2"/>
        <v>4588</v>
      </c>
      <c r="H12" s="65"/>
      <c r="I12" s="65"/>
      <c r="J12" s="74">
        <f t="shared" si="3"/>
        <v>4588</v>
      </c>
      <c r="K12" s="65">
        <v>865</v>
      </c>
      <c r="L12" s="65">
        <v>95</v>
      </c>
      <c r="M12" s="65"/>
      <c r="N12" s="74">
        <f t="shared" si="4"/>
        <v>960</v>
      </c>
      <c r="O12" s="65"/>
      <c r="P12" s="65"/>
      <c r="Q12" s="74">
        <f t="shared" si="0"/>
        <v>960</v>
      </c>
      <c r="R12" s="74">
        <f t="shared" si="1"/>
        <v>3628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59445</v>
      </c>
      <c r="E13" s="189">
        <v>1060</v>
      </c>
      <c r="F13" s="189">
        <v>215</v>
      </c>
      <c r="G13" s="74">
        <f t="shared" si="2"/>
        <v>60290</v>
      </c>
      <c r="H13" s="65"/>
      <c r="I13" s="65"/>
      <c r="J13" s="74">
        <f t="shared" si="3"/>
        <v>60290</v>
      </c>
      <c r="K13" s="65">
        <v>15018</v>
      </c>
      <c r="L13" s="65">
        <v>459</v>
      </c>
      <c r="M13" s="65">
        <v>77</v>
      </c>
      <c r="N13" s="74">
        <f t="shared" si="4"/>
        <v>15400</v>
      </c>
      <c r="O13" s="65"/>
      <c r="P13" s="65"/>
      <c r="Q13" s="74">
        <f t="shared" si="0"/>
        <v>15400</v>
      </c>
      <c r="R13" s="74">
        <f t="shared" si="1"/>
        <v>44890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388</v>
      </c>
      <c r="E14" s="189">
        <v>1</v>
      </c>
      <c r="F14" s="189">
        <v>6</v>
      </c>
      <c r="G14" s="74">
        <f t="shared" si="2"/>
        <v>383</v>
      </c>
      <c r="H14" s="65"/>
      <c r="I14" s="65"/>
      <c r="J14" s="74">
        <f t="shared" si="3"/>
        <v>383</v>
      </c>
      <c r="K14" s="65">
        <v>352</v>
      </c>
      <c r="L14" s="65">
        <v>8</v>
      </c>
      <c r="M14" s="65">
        <v>5</v>
      </c>
      <c r="N14" s="74">
        <f t="shared" si="4"/>
        <v>355</v>
      </c>
      <c r="O14" s="65"/>
      <c r="P14" s="65"/>
      <c r="Q14" s="74">
        <f t="shared" si="0"/>
        <v>355</v>
      </c>
      <c r="R14" s="74">
        <f t="shared" si="1"/>
        <v>28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5382</v>
      </c>
      <c r="E15" s="457">
        <v>681</v>
      </c>
      <c r="F15" s="457">
        <v>2140</v>
      </c>
      <c r="G15" s="74">
        <f t="shared" si="2"/>
        <v>3923</v>
      </c>
      <c r="H15" s="458"/>
      <c r="I15" s="458"/>
      <c r="J15" s="74">
        <f t="shared" si="3"/>
        <v>3923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3923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97875</v>
      </c>
      <c r="E17" s="194">
        <f>SUM(E9:E16)</f>
        <v>1974</v>
      </c>
      <c r="F17" s="194">
        <f>SUM(F9:F16)</f>
        <v>22156</v>
      </c>
      <c r="G17" s="74">
        <f t="shared" si="2"/>
        <v>77693</v>
      </c>
      <c r="H17" s="75">
        <f>SUM(H9:H16)</f>
        <v>0</v>
      </c>
      <c r="I17" s="75">
        <f>SUM(I9:I16)</f>
        <v>0</v>
      </c>
      <c r="J17" s="74">
        <f t="shared" si="3"/>
        <v>77693</v>
      </c>
      <c r="K17" s="75">
        <f>SUM(K9:K16)</f>
        <v>18621</v>
      </c>
      <c r="L17" s="75">
        <f>SUM(L9:L16)</f>
        <v>740</v>
      </c>
      <c r="M17" s="75">
        <f>SUM(M9:M16)</f>
        <v>549</v>
      </c>
      <c r="N17" s="74">
        <f t="shared" si="4"/>
        <v>18812</v>
      </c>
      <c r="O17" s="75">
        <f>SUM(O9:O16)</f>
        <v>0</v>
      </c>
      <c r="P17" s="75">
        <f>SUM(P9:P16)</f>
        <v>0</v>
      </c>
      <c r="Q17" s="74">
        <f t="shared" si="5"/>
        <v>18812</v>
      </c>
      <c r="R17" s="74">
        <f t="shared" si="6"/>
        <v>58881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481</v>
      </c>
      <c r="M18" s="63"/>
      <c r="N18" s="74">
        <f t="shared" si="4"/>
        <v>481</v>
      </c>
      <c r="O18" s="63"/>
      <c r="P18" s="63"/>
      <c r="Q18" s="74">
        <f t="shared" si="5"/>
        <v>481</v>
      </c>
      <c r="R18" s="74">
        <f t="shared" si="6"/>
        <v>20159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2</v>
      </c>
      <c r="M21" s="65"/>
      <c r="N21" s="74">
        <f t="shared" si="4"/>
        <v>9</v>
      </c>
      <c r="O21" s="65"/>
      <c r="P21" s="65"/>
      <c r="Q21" s="74">
        <f t="shared" si="5"/>
        <v>9</v>
      </c>
      <c r="R21" s="74">
        <f t="shared" si="6"/>
        <v>91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137</v>
      </c>
      <c r="L22" s="65">
        <v>11</v>
      </c>
      <c r="M22" s="65"/>
      <c r="N22" s="74">
        <f t="shared" si="4"/>
        <v>148</v>
      </c>
      <c r="O22" s="65"/>
      <c r="P22" s="65"/>
      <c r="Q22" s="74">
        <f t="shared" si="5"/>
        <v>148</v>
      </c>
      <c r="R22" s="74">
        <f t="shared" si="6"/>
        <v>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/>
      <c r="F24" s="189"/>
      <c r="G24" s="74">
        <f t="shared" si="2"/>
        <v>933</v>
      </c>
      <c r="H24" s="65"/>
      <c r="I24" s="65"/>
      <c r="J24" s="74">
        <f t="shared" si="3"/>
        <v>933</v>
      </c>
      <c r="K24" s="65">
        <v>68</v>
      </c>
      <c r="L24" s="65">
        <v>34</v>
      </c>
      <c r="M24" s="65"/>
      <c r="N24" s="74">
        <f t="shared" si="4"/>
        <v>102</v>
      </c>
      <c r="O24" s="65"/>
      <c r="P24" s="65"/>
      <c r="Q24" s="74">
        <f t="shared" si="5"/>
        <v>102</v>
      </c>
      <c r="R24" s="74">
        <f t="shared" si="6"/>
        <v>831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1189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1189</v>
      </c>
      <c r="H25" s="66">
        <f t="shared" si="7"/>
        <v>0</v>
      </c>
      <c r="I25" s="66">
        <f t="shared" si="7"/>
        <v>0</v>
      </c>
      <c r="J25" s="67">
        <f t="shared" si="3"/>
        <v>1189</v>
      </c>
      <c r="K25" s="66">
        <f t="shared" si="7"/>
        <v>212</v>
      </c>
      <c r="L25" s="66">
        <f t="shared" si="7"/>
        <v>47</v>
      </c>
      <c r="M25" s="66">
        <f t="shared" si="7"/>
        <v>0</v>
      </c>
      <c r="N25" s="67">
        <f t="shared" si="4"/>
        <v>259</v>
      </c>
      <c r="O25" s="66">
        <f t="shared" si="7"/>
        <v>0</v>
      </c>
      <c r="P25" s="66">
        <f t="shared" si="7"/>
        <v>0</v>
      </c>
      <c r="Q25" s="67">
        <f t="shared" si="5"/>
        <v>259</v>
      </c>
      <c r="R25" s="67">
        <f t="shared" si="6"/>
        <v>930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2411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2411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101475</v>
      </c>
      <c r="E40" s="438">
        <f>E17+E18+E19+E25+E38+E39</f>
        <v>22614</v>
      </c>
      <c r="F40" s="438">
        <f aca="true" t="shared" si="13" ref="F40:R40">F17+F18+F19+F25+F38+F39</f>
        <v>22156</v>
      </c>
      <c r="G40" s="438">
        <f t="shared" si="13"/>
        <v>101933</v>
      </c>
      <c r="H40" s="438">
        <f t="shared" si="13"/>
        <v>0</v>
      </c>
      <c r="I40" s="438">
        <f t="shared" si="13"/>
        <v>0</v>
      </c>
      <c r="J40" s="438">
        <f t="shared" si="13"/>
        <v>101933</v>
      </c>
      <c r="K40" s="438">
        <f t="shared" si="13"/>
        <v>18833</v>
      </c>
      <c r="L40" s="438">
        <f t="shared" si="13"/>
        <v>1268</v>
      </c>
      <c r="M40" s="438">
        <f t="shared" si="13"/>
        <v>549</v>
      </c>
      <c r="N40" s="438">
        <f t="shared" si="13"/>
        <v>19552</v>
      </c>
      <c r="O40" s="438">
        <f t="shared" si="13"/>
        <v>0</v>
      </c>
      <c r="P40" s="438">
        <f t="shared" si="13"/>
        <v>0</v>
      </c>
      <c r="Q40" s="438">
        <f t="shared" si="13"/>
        <v>19552</v>
      </c>
      <c r="R40" s="438">
        <f t="shared" si="13"/>
        <v>82381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879</v>
      </c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2013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1965</v>
      </c>
      <c r="D11" s="119">
        <f>SUM(D12:D14)</f>
        <v>0</v>
      </c>
      <c r="E11" s="120">
        <f>SUM(E12:E14)</f>
        <v>1965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1813</v>
      </c>
      <c r="D12" s="108"/>
      <c r="E12" s="120">
        <f aca="true" t="shared" si="0" ref="E12:E42">C12-D12</f>
        <v>1813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152</v>
      </c>
      <c r="D14" s="108"/>
      <c r="E14" s="120">
        <f t="shared" si="0"/>
        <v>152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1318</v>
      </c>
      <c r="D16" s="119">
        <f>+D17+D18</f>
        <v>0</v>
      </c>
      <c r="E16" s="120">
        <f t="shared" si="0"/>
        <v>1318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1318</v>
      </c>
      <c r="D18" s="108"/>
      <c r="E18" s="120">
        <f t="shared" si="0"/>
        <v>1318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3283</v>
      </c>
      <c r="D19" s="104">
        <f>D11+D15+D16</f>
        <v>0</v>
      </c>
      <c r="E19" s="118">
        <f>E11+E15+E16</f>
        <v>3283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135</v>
      </c>
      <c r="D24" s="119">
        <f>SUM(D25:D27)</f>
        <v>135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134</v>
      </c>
      <c r="D26" s="108">
        <v>134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</v>
      </c>
      <c r="D27" s="108">
        <v>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849</v>
      </c>
      <c r="D28" s="108">
        <v>849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45</v>
      </c>
      <c r="D29" s="108">
        <v>45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609</v>
      </c>
      <c r="D31" s="108">
        <v>609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295</v>
      </c>
      <c r="D33" s="105">
        <f>SUM(D34:D37)</f>
        <v>295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295</v>
      </c>
      <c r="D35" s="108">
        <v>295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203</v>
      </c>
      <c r="D38" s="105">
        <f>SUM(D39:D42)</f>
        <v>203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203</v>
      </c>
      <c r="D42" s="108">
        <v>203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2151</v>
      </c>
      <c r="D43" s="104">
        <f>D24+D28+D29+D31+D30+D32+D33+D38</f>
        <v>2151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5434</v>
      </c>
      <c r="D44" s="103">
        <f>D43+D21+D19+D9</f>
        <v>2151</v>
      </c>
      <c r="E44" s="118">
        <f>E43+E21+E19+E9</f>
        <v>3283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1499</v>
      </c>
      <c r="D52" s="103">
        <f>SUM(D53:D55)</f>
        <v>0</v>
      </c>
      <c r="E52" s="119">
        <f>C52-D52</f>
        <v>1499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163</v>
      </c>
      <c r="D53" s="108"/>
      <c r="E53" s="119">
        <f>C53-D53</f>
        <v>163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1336</v>
      </c>
      <c r="D55" s="108"/>
      <c r="E55" s="119">
        <f t="shared" si="1"/>
        <v>1336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2445</v>
      </c>
      <c r="D64" s="108"/>
      <c r="E64" s="119">
        <f t="shared" si="1"/>
        <v>2445</v>
      </c>
      <c r="F64" s="110"/>
    </row>
    <row r="65" spans="1:6" ht="12">
      <c r="A65" s="396" t="s">
        <v>710</v>
      </c>
      <c r="B65" s="397" t="s">
        <v>711</v>
      </c>
      <c r="C65" s="109">
        <v>2085</v>
      </c>
      <c r="D65" s="109"/>
      <c r="E65" s="119">
        <f t="shared" si="1"/>
        <v>2085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3944</v>
      </c>
      <c r="D66" s="103">
        <f>D52+D56+D61+D62+D63+D64</f>
        <v>0</v>
      </c>
      <c r="E66" s="119">
        <f t="shared" si="1"/>
        <v>3944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1025</v>
      </c>
      <c r="D68" s="108"/>
      <c r="E68" s="119">
        <f t="shared" si="1"/>
        <v>1025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2436</v>
      </c>
      <c r="D71" s="105">
        <f>SUM(D72:D74)</f>
        <v>2436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484</v>
      </c>
      <c r="D72" s="108">
        <v>484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1952</v>
      </c>
      <c r="D74" s="108">
        <v>1952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1825</v>
      </c>
      <c r="D80" s="103">
        <f>SUM(D81:D84)</f>
        <v>1825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75</v>
      </c>
      <c r="D83" s="108">
        <v>75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1750</v>
      </c>
      <c r="D84" s="108">
        <v>1750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11494</v>
      </c>
      <c r="D85" s="104">
        <f>SUM(D86:D90)+D94</f>
        <v>11494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7512</v>
      </c>
      <c r="D87" s="108">
        <v>7512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697</v>
      </c>
      <c r="D88" s="108">
        <v>697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2403</v>
      </c>
      <c r="D89" s="108">
        <v>2403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470</v>
      </c>
      <c r="D90" s="103">
        <f>SUM(D91:D93)</f>
        <v>470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77</v>
      </c>
      <c r="D91" s="108">
        <v>77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393</v>
      </c>
      <c r="D93" s="108">
        <v>393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412</v>
      </c>
      <c r="D94" s="108">
        <v>412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15784</v>
      </c>
      <c r="D96" s="104">
        <f>D85+D80+D75+D71+D95</f>
        <v>15784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20753</v>
      </c>
      <c r="D97" s="104">
        <f>D96+D68+D66</f>
        <v>15784</v>
      </c>
      <c r="E97" s="104">
        <f>E96+E68+E66</f>
        <v>4969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885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 t="s">
        <v>869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2013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>
        <v>1</v>
      </c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1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38" t="s">
        <v>879</v>
      </c>
      <c r="F31" s="523"/>
      <c r="G31" s="523"/>
      <c r="H31" s="523"/>
      <c r="I31" s="349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866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второ тримесечие 2013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871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886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872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875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876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38" t="s">
        <v>879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349" t="s">
        <v>865</v>
      </c>
      <c r="E154" s="517"/>
    </row>
    <row r="155" ht="12.75">
      <c r="D155" s="523" t="s">
        <v>866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2013-07-24T13:07:27Z</cp:lastPrinted>
  <dcterms:created xsi:type="dcterms:W3CDTF">2000-06-29T12:02:40Z</dcterms:created>
  <dcterms:modified xsi:type="dcterms:W3CDTF">2013-07-30T10:39:27Z</dcterms:modified>
  <cp:category/>
  <cp:version/>
  <cp:contentType/>
  <cp:contentStatus/>
</cp:coreProperties>
</file>