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<sst xmlns="http://schemas.openxmlformats.org/spreadsheetml/2006/main" count="1075" uniqueCount="883">
  <si>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</si>
  <si>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</si>
  <si>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</si>
  <si>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</si>
  <si>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</si>
  <si>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</si>
  <si>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</si>
  <si>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</si>
  <si>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</si>
  <si>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</si>
  <si>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</si>
  <si>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</si>
  <si>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</si>
  <si>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</si>
  <si>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</si>
  <si>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</si>
  <si>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</si>
  <si>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</si>
  <si>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</si>
  <si>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</si>
  <si>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</si>
  <si>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</si>
  <si>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</si>
  <si>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</si>
  <si>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</si>
  <si>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</si>
  <si>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</si>
  <si>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</si>
  <si>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</si>
  <si>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</si>
  <si>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</si>
  <si>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</si>
  <si>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</si>
  <si>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</si>
  <si>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</si>
  <si>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</si>
  <si>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</si>
  <si>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</si>
  <si>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</si>
  <si>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</si>
  <si>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</si>
  <si>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</si>
  <si>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</si>
  <si>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</si>
  <si>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</si>
  <si>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</si>
  <si>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</si>
  <si>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</si>
  <si>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</si>
  <si>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</si>
  <si>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</si>
  <si>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</si>
  <si>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</si>
  <si>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</si>
  <si>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</si>
  <si>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</si>
  <si>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</si>
  <si>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</si>
  <si>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</si>
  <si>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</si>
  <si>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</si>
  <si>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</si>
  <si>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</si>
  <si>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</si>
  <si>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</si>
  <si>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</si>
  <si>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</si>
  <si>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</si>
  <si>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</si>
  <si>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</si>
  <si>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</si>
  <si>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</si>
  <si>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</si>
  <si>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</si>
  <si>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</si>
  <si>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</si>
  <si>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</si>
  <si>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</si>
  <si>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</si>
  <si>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</si>
  <si>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</si>
  <si>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</si>
  <si>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</si>
  <si>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</si>
  <si>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</si>
  <si>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</si>
  <si>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</si>
  <si>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</si>
  <si>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</si>
  <si>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</si>
  <si>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</si>
  <si>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</si>
  <si>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</si>
  <si>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</si>
  <si>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</si>
  <si>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</si>
  <si>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</si>
  <si>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</si>
  <si>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</si>
  <si>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</si>
  <si>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</si>
  <si>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</si>
  <si>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</si>
  <si>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</si>
  <si>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</si>
  <si>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</si>
  <si>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</si>
  <si>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</si>
  <si>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</si>
  <si>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</si>
  <si>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</si>
  <si>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</si>
  <si>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</si>
  <si>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</si>
  <si>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</si>
  <si>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</si>
  <si>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</si>
  <si>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</si>
  <si>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</si>
  <si>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</si>
  <si>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</si>
  <si>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</si>
  <si>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</si>
  <si>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</si>
  <si>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</si>
  <si>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</si>
  <si>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</si>
  <si>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</si>
  <si>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</si>
  <si>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</si>
  <si>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</si>
  <si>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</si>
  <si>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</si>
  <si>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</si>
  <si>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</si>
  <si>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</si>
  <si>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</si>
  <si>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</si>
  <si>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</si>
  <si>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</si>
  <si>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</si>
  <si>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</si>
  <si>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</si>
  <si>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</si>
  <si>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</si>
  <si>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</si>
  <si>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</si>
  <si>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</si>
  <si>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</si>
  <si>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</si>
  <si>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</si>
  <si>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</si>
  <si>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</si>
  <si>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</si>
  <si>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</si>
  <si>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</si>
  <si>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</si>
  <si>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</si>
  <si>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</si>
  <si>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</si>
  <si>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</si>
  <si>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</si>
  <si>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</si>
  <si>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</si>
  <si>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</si>
  <si>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</si>
  <si>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</si>
  <si>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</si>
  <si>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</si>
  <si>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</si>
  <si>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</si>
  <si>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</si>
  <si>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</si>
  <si>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</si>
  <si>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</si>
  <si>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</si>
  <si>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</si>
  <si>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</si>
  <si>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</si>
  <si>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</si>
  <si>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</si>
  <si>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</si>
  <si>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</si>
  <si>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</si>
  <si>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</si>
  <si>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</si>
  <si>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</si>
  <si>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</si>
  <si>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</si>
  <si>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</si>
  <si>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</si>
  <si>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</si>
  <si>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</si>
  <si>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</si>
  <si>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</si>
  <si>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</si>
  <si>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</si>
  <si>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</si>
  <si>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</si>
  <si>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</si>
  <si>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</si>
  <si>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</si>
  <si>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</si>
  <si>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</si>
  <si>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</si>
  <si>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</si>
  <si>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</si>
  <si>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</si>
  <si>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</si>
  <si>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</si>
  <si>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</si>
  <si>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</si>
  <si>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</si>
  <si>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</si>
  <si>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</si>
  <si>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</si>
  <si>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</si>
  <si>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</si>
  <si>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</si>
  <si>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</si>
  <si>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</si>
  <si>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</si>
  <si>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</si>
  <si>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</si>
  <si>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</si>
  <si>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</si>
  <si>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</si>
  <si>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</si>
  <si>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</si>
  <si>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</si>
  <si>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</si>
  <si>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</si>
  <si>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</si>
  <si>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</si>
  <si>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</si>
  <si>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</si>
  <si>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</si>
  <si>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</si>
  <si>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</si>
  <si>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</si>
  <si>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</si>
  <si>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</si>
  <si>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</si>
  <si>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</si>
  <si>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</si>
  <si>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</si>
  <si>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</si>
  <si>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</si>
  <si>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</si>
  <si>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</si>
  <si>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</si>
  <si>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</si>
  <si>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</si>
  <si>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</si>
  <si>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</si>
  <si>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</si>
  <si>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</si>
  <si>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</si>
  <si>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</si>
  <si>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</si>
  <si>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</si>
  <si>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</si>
  <si>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</si>
  <si>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</si>
  <si>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</si>
  <si>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</si>
  <si>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</si>
  <si>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</si>
  <si>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</si>
  <si>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</si>
  <si>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</si>
  <si>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</si>
  <si>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</si>
  <si>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</si>
  <si>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</si>
  <si>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</si>
  <si>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</si>
  <si>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</si>
  <si>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</si>
  <si>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</si>
  <si>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</si>
  <si>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</si>
  <si>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</si>
  <si>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</si>
  <si>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</si>
  <si>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</si>
  <si>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</si>
  <si>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</si>
  <si>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</si>
  <si>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</si>
  <si>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</si>
  <si>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</si>
  <si>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</si>
  <si>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</si>
  <si>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</si>
  <si>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</si>
  <si>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</si>
  <si>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</si>
  <si>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</si>
  <si>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</si>
  <si>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</si>
  <si>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</si>
  <si>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</si>
  <si>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</si>
  <si>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</si>
  <si>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</si>
  <si>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</si>
  <si>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</si>
  <si>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</si>
  <si>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</si>
  <si>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</si>
  <si>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</si>
  <si>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</si>
  <si>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</si>
  <si>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</si>
  <si>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</si>
  <si>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</si>
  <si>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</si>
  <si>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</si>
  <si>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</si>
  <si>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</si>
  <si>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</si>
  <si>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</si>
  <si>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</si>
  <si>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</si>
  <si>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</si>
  <si>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</si>
  <si>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</si>
  <si>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</si>
  <si>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</si>
  <si>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</si>
  <si>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</si>
  <si>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</si>
  <si>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</si>
  <si>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</si>
  <si>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</si>
  <si>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</si>
  <si>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</si>
  <si>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</si>
  <si>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</si>
  <si>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</si>
  <si>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</si>
  <si>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</si>
  <si>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</si>
  <si>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</si>
  <si>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</si>
  <si>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</si>
  <si>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</si>
  <si>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</si>
  <si>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</si>
  <si>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</si>
  <si>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</si>
  <si>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</si>
  <si>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</si>
  <si>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</si>
  <si>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</si>
  <si>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</si>
  <si>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</si>
  <si>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</si>
  <si>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</si>
  <si>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</si>
  <si>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</si>
  <si>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</si>
  <si>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</si>
  <si>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</si>
  <si>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</si>
  <si>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</si>
  <si>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</si>
  <si>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</si>
  <si>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</si>
  <si>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</si>
  <si>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</si>
  <si>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</si>
  <si>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</si>
  <si>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</si>
  <si>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</si>
  <si>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</si>
  <si>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</si>
  <si>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</si>
  <si>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</si>
  <si>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</si>
  <si>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</si>
  <si>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</si>
  <si>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</si>
  <si>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</si>
  <si>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</si>
  <si>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</si>
  <si>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</si>
  <si>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</si>
  <si>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</si>
  <si>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</si>
  <si>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</si>
  <si>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</si>
  <si>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</si>
  <si>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</si>
  <si>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</si>
  <si>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</si>
  <si>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</si>
  <si>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</si>
  <si>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</si>
  <si>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</si>
  <si>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</si>
  <si>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</si>
  <si>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</si>
  <si>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</si>
  <si>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</si>
  <si>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</si>
  <si>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</si>
  <si>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</si>
  <si>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</si>
  <si>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</si>
  <si>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</si>
  <si>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</si>
  <si>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</si>
  <si>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</si>
  <si>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</si>
  <si>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</si>
  <si>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</si>
  <si>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</si>
  <si>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</si>
  <si>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</si>
  <si>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</si>
  <si>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</si>
  <si>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</si>
  <si>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</si>
  <si>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</si>
  <si>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</si>
  <si>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</si>
  <si>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</si>
  <si>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</si>
  <si>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</si>
  <si>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</si>
  <si>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</si>
  <si>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</si>
  <si>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</si>
  <si>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</si>
  <si>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</si>
  <si>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</si>
  <si>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</si>
  <si>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</si>
  <si>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</si>
  <si>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</si>
  <si>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</si>
  <si>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</si>
  <si>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</si>
  <si>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</si>
  <si>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</si>
  <si>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</si>
  <si>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</si>
  <si>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</si>
  <si>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</si>
  <si>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</si>
  <si>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</si>
  <si>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</si>
  <si>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</si>
  <si>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</si>
  <si>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</si>
  <si>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</si>
  <si>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</si>
  <si>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</si>
  <si>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</si>
  <si>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</si>
  <si>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</si>
  <si>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</si>
  <si>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</si>
  <si>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</si>
  <si>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</si>
  <si>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</si>
  <si>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</si>
  <si>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</si>
  <si>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</si>
  <si>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</si>
  <si>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</si>
  <si>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</si>
  <si>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</si>
  <si>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</si>
  <si>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</si>
  <si>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</si>
  <si>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</si>
  <si>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</si>
  <si>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</si>
  <si>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</si>
  <si>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</si>
  <si>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</si>
  <si>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</si>
  <si>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</si>
  <si>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</si>
  <si>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</si>
  <si>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</si>
  <si>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</si>
  <si>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</si>
  <si>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</si>
  <si>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</si>
  <si>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</si>
  <si>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</si>
  <si>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</si>
  <si>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</si>
  <si>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</si>
  <si>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</si>
  <si>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</si>
  <si>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</si>
  <si>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</si>
  <si>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</si>
  <si>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</si>
  <si>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</si>
  <si>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</si>
  <si>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</si>
  <si>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</si>
  <si>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</si>
  <si>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</si>
  <si>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</si>
  <si>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</si>
  <si>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</si>
  <si>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</si>
  <si>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</si>
  <si>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</si>
  <si>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</si>
  <si>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</si>
  <si>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</si>
  <si>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</si>
  <si>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</si>
  <si>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</si>
  <si>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</si>
  <si>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</si>
  <si>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</si>
  <si>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</si>
  <si>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</si>
  <si>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</si>
  <si>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</si>
  <si>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</si>
  <si>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</si>
  <si>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</si>
  <si>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</si>
  <si>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</si>
  <si>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</si>
  <si>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</si>
  <si>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</si>
  <si>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</si>
  <si>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</si>
  <si>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</si>
  <si>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</si>
  <si>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</si>
  <si>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</si>
  <si>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</si>
  <si>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</si>
  <si>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</si>
  <si>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</si>
  <si>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</si>
  <si>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</si>
  <si>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</si>
  <si>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</si>
  <si>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</si>
  <si>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</si>
  <si>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</si>
  <si>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</si>
  <si>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</si>
  <si>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</si>
  <si>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</si>
  <si>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</si>
  <si>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</si>
  <si>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</si>
  <si>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</si>
  <si>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</si>
  <si>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</si>
  <si>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</si>
  <si>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</si>
  <si>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</si>
  <si>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</si>
  <si>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</si>
  <si>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</si>
  <si>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</si>
  <si>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</si>
  <si>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</si>
  <si>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</si>
  <si>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</si>
  <si>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</si>
  <si>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</si>
  <si>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</si>
  <si>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</si>
  <si>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</si>
  <si>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</si>
  <si>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</si>
  <si>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</si>
  <si>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</si>
  <si>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</si>
  <si>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</si>
  <si>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</si>
  <si>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</si>
  <si>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</si>
  <si>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</si>
  <si>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</si>
  <si>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</si>
  <si>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</si>
  <si>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</si>
  <si>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</si>
  <si>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</si>
  <si>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</si>
  <si>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</si>
  <si>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</si>
  <si>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</si>
  <si>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</si>
  <si>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</si>
  <si>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</si>
  <si>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</si>
  <si>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</si>
  <si>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</si>
  <si>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</si>
  <si>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</si>
  <si>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</si>
  <si>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</si>
  <si>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</si>
  <si>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</si>
  <si>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</si>
  <si>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</si>
  <si>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</si>
  <si>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</si>
  <si>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</si>
  <si>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</si>
  <si>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</si>
  <si>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</si>
  <si>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</si>
  <si>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</si>
  <si>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</si>
  <si>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</si>
  <si>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</si>
  <si>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</si>
  <si>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</si>
  <si>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</si>
  <si>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</si>
  <si>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</si>
  <si>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</si>
  <si>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</si>
  <si>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</si>
  <si>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</si>
  <si>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</si>
  <si>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</si>
  <si>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</si>
  <si>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</si>
  <si>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</si>
  <si>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</si>
  <si>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</si>
  <si>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</si>
  <si>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</si>
  <si>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</si>
  <si>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</si>
  <si>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</si>
  <si>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</si>
  <si>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</si>
  <si>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</si>
  <si>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</si>
  <si>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</si>
  <si>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</si>
  <si>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</si>
  <si>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</si>
  <si>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</si>
  <si>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</si>
  <si>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</si>
  <si>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</si>
  <si>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</si>
  <si>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</si>
  <si>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</si>
  <si>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</si>
  <si>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</si>
  <si>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</si>
  <si>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</si>
  <si>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</si>
  <si>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</si>
  <si>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</si>
  <si>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</si>
  <si>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</si>
  <si>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</si>
  <si>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</si>
  <si>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</si>
  <si>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</si>
  <si>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</si>
  <si>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</si>
  <si>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</si>
  <si>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</si>
  <si>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</si>
  <si>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</si>
  <si>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</si>
  <si>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</si>
  <si>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</si>
  <si>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</si>
  <si>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</si>
  <si>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</si>
  <si>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</si>
  <si>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</si>
  <si>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</si>
  <si>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</si>
  <si>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</si>
  <si>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</si>
  <si>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</si>
  <si>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</si>
  <si>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</si>
  <si>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</si>
  <si>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</si>
  <si>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</si>
  <si>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</si>
  <si>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</si>
  <si>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</si>
  <si>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</si>
  <si>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</si>
  <si>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</si>
  <si>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</si>
  <si>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</si>
  <si>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</si>
  <si>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</si>
  <si>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</si>
  <si>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</si>
  <si>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</si>
  <si>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</si>
  <si>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</si>
  <si>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</si>
  <si>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</si>
  <si>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</si>
  <si>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</si>
  <si>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</si>
  <si>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</si>
  <si>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</si>
  <si>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</si>
  <si>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</si>
  <si>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</si>
  <si>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</si>
  <si>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</si>
  <si>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</si>
  <si>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</si>
  <si>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</si>
  <si>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</si>
  <si>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</si>
  <si>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</si>
  <si>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</si>
  <si>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</si>
  <si>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</si>
  <si>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</si>
  <si>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</si>
  <si>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</si>
  <si>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</si>
  <si>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</si>
  <si>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</si>
  <si>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</si>
  <si>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</si>
  <si>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</si>
  <si>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</si>
  <si>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</si>
  <si>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</si>
  <si>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</si>
  <si>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</si>
  <si>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</si>
  <si>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</si>
  <si>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</si>
  <si>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</si>
  <si>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</si>
  <si>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</si>
  <si>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</si>
  <si>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</si>
  <si>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</si>
  <si>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</si>
  <si>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</si>
  <si>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</si>
  <si>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</si>
  <si>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</si>
  <si>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</si>
  <si>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</si>
  <si>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</si>
  <si>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</si>
  <si>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</si>
  <si>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</si>
  <si>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</si>
  <si>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</si>
  <si>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</si>
  <si>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</si>
  <si>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</si>
  <si>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</si>
  <si>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</si>
  <si>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</si>
  <si>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</si>
  <si>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</si>
  <si>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</si>
  <si>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</si>
  <si>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</si>
  <si>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</si>
  <si>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</si>
  <si>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</si>
  <si>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</si>
  <si>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</si>
  <si>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</si>
  <si>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</si>
  <si>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</si>
  <si>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</si>
  <si>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</si>
  <si>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</si>
  <si>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</si>
  <si>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</si>
  <si>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</si>
  <si>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</si>
  <si>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</si>
  <si>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</si>
  <si>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</si>
  <si>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</si>
  <si>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</si>
  <si>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</si>
  <si>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</si>
  <si>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</si>
  <si>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</si>
  <si>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</si>
  <si>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</si>
  <si>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</si>
  <si>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</si>
  <si>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</si>
  <si>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</si>
  <si>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</si>
  <si>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</si>
  <si>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</si>
  <si>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</si>
  <si>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</si>
  <si>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</si>
  <si>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</si>
  <si>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</si>
  <si>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</si>
  <si>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</si>
  <si>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</si>
  <si>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</si>
  <si>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</si>
  <si>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</si>
  <si>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</si>
  <si>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</si>
  <si>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</si>
  <si>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</si>
  <si>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</si>
  <si>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</si>
  <si>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</si>
  <si>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</si>
  <si>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</si>
  <si>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</si>
  <si>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</si>
  <si>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</si>
  <si>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</si>
  <si>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</si>
  <si>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</si>
  <si>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</si>
  <si>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</si>
  <si>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</si>
  <si>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</si>
  <si>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</si>
  <si>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</si>
  <si>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</si>
  <si>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</si>
  <si>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</si>
  <si>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</si>
  <si>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</si>
  <si>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</si>
  <si>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</si>
  <si>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</si>
  <si>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</si>
  <si>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</si>
  <si>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</si>
  <si>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</si>
  <si>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</si>
  <si>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</si>
  <si>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</si>
  <si>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</si>
  <si>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</si>
  <si>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</si>
  <si>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</si>
  <si>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</si>
  <si>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</si>
  <si>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</si>
  <si>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</si>
  <si>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</si>
  <si>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</si>
  <si>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</si>
  <si>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</si>
  <si>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>2. "BLUE SEA HORIZON CORP"</t>
  </si>
  <si>
    <t>3. "ПОРТ ПРИСТИС" ООД</t>
  </si>
  <si>
    <t>1.ВАРНАФЕРИ ООД</t>
  </si>
  <si>
    <t>второ тримесечие на 2011 година</t>
  </si>
  <si>
    <t xml:space="preserve">Дата на съставяне:28.07.2011 г.                                       </t>
  </si>
  <si>
    <t xml:space="preserve">Дата на съставяне: 28.07.2011 г. </t>
  </si>
  <si>
    <t>28.07.2011 г.</t>
  </si>
  <si>
    <t xml:space="preserve">Дата  на съставяне:28.07.2011 г.                                                                                                                         </t>
  </si>
  <si>
    <t xml:space="preserve">Дата на съставяне: 28.07.2011 г.                   </t>
  </si>
  <si>
    <t>Дата на съставяне:28.07.2011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</si>
</sst>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862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3471</v>
      </c>
      <c r="D12" s="151">
        <v>3537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3908</v>
      </c>
      <c r="D13" s="151">
        <v>3992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3570</v>
      </c>
      <c r="D14" s="151">
        <v>3622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42896</v>
      </c>
      <c r="D15" s="151">
        <v>42335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</v>
      </c>
      <c r="D16" s="151">
        <v>30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2011</v>
      </c>
      <c r="D17" s="151">
        <v>1888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74004</v>
      </c>
      <c r="D19" s="155">
        <f>SUM(D11:D18)</f>
        <v>73520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17424</v>
      </c>
      <c r="H21" s="156">
        <f>SUM(H22:H24)</f>
        <v>15388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98</v>
      </c>
      <c r="D23" s="151">
        <v>99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62</v>
      </c>
      <c r="D24" s="151">
        <v>76</v>
      </c>
      <c r="E24" s="237" t="s">
        <v>72</v>
      </c>
      <c r="F24" s="242" t="s">
        <v>73</v>
      </c>
      <c r="G24" s="152">
        <v>13853</v>
      </c>
      <c r="H24" s="152">
        <v>11817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26827</v>
      </c>
      <c r="H25" s="154">
        <f>H19+H20+H21</f>
        <v>24791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160</v>
      </c>
      <c r="D27" s="155">
        <f>SUM(D23:D26)</f>
        <v>175</v>
      </c>
      <c r="E27" s="253" t="s">
        <v>83</v>
      </c>
      <c r="F27" s="242" t="s">
        <v>84</v>
      </c>
      <c r="G27" s="154">
        <f>SUM(G28:G30)</f>
        <v>738</v>
      </c>
      <c r="H27" s="154">
        <f>SUM(H28:H30)</f>
        <v>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738</v>
      </c>
      <c r="H28" s="152">
        <v>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2163</v>
      </c>
      <c r="H31" s="152">
        <v>2106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2901</v>
      </c>
      <c r="H33" s="154">
        <f>H27+H31+H32</f>
        <v>2774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2388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2321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65437</v>
      </c>
      <c r="H36" s="154">
        <f>H25+H17+H33</f>
        <v>63274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50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1593</v>
      </c>
      <c r="H43" s="152">
        <v>2317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175</v>
      </c>
      <c r="H44" s="152">
        <v>225</v>
      </c>
    </row>
    <row r="45" spans="1:15" ht="15">
      <c r="A45" s="235" t="s">
        <v>136</v>
      </c>
      <c r="B45" s="249" t="s">
        <v>137</v>
      </c>
      <c r="C45" s="155">
        <f>C34+C39+C44</f>
        <v>2388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399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5886</v>
      </c>
      <c r="H48" s="152">
        <v>6758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7654</v>
      </c>
      <c r="H49" s="154">
        <f>SUM(H43:H48)</f>
        <v>9300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399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34</v>
      </c>
      <c r="H52" s="152">
        <v>39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1046</v>
      </c>
      <c r="H53" s="152">
        <v>1046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76951</v>
      </c>
      <c r="D55" s="155">
        <f>D19+D20+D21+D27+D32+D45+D51+D53+D54</f>
        <v>76033</v>
      </c>
      <c r="E55" s="237" t="s">
        <v>172</v>
      </c>
      <c r="F55" s="261" t="s">
        <v>173</v>
      </c>
      <c r="G55" s="154">
        <f>G49+G51+G52+G53+G54</f>
        <v>8734</v>
      </c>
      <c r="H55" s="154">
        <f>H49+H51+H52+H53+H54</f>
        <v>10385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1359</v>
      </c>
      <c r="D58" s="151">
        <v>1606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1655</v>
      </c>
      <c r="H60" s="152">
        <v>1628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10495</v>
      </c>
      <c r="H61" s="154">
        <f>SUM(H62:H68)</f>
        <v>10304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668</v>
      </c>
      <c r="H62" s="152">
        <v>774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1359</v>
      </c>
      <c r="D64" s="155">
        <f>SUM(D58:D63)</f>
        <v>1606</v>
      </c>
      <c r="E64" s="237" t="s">
        <v>200</v>
      </c>
      <c r="F64" s="242" t="s">
        <v>201</v>
      </c>
      <c r="G64" s="152">
        <v>6515</v>
      </c>
      <c r="H64" s="152">
        <v>6220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96</v>
      </c>
      <c r="H65" s="152">
        <v>225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2269</v>
      </c>
      <c r="H66" s="152">
        <v>2404</v>
      </c>
    </row>
    <row r="67" spans="1:8" ht="15">
      <c r="A67" s="235" t="s">
        <v>207</v>
      </c>
      <c r="B67" s="241" t="s">
        <v>208</v>
      </c>
      <c r="C67" s="151">
        <v>160</v>
      </c>
      <c r="D67" s="151">
        <v>230</v>
      </c>
      <c r="E67" s="237" t="s">
        <v>209</v>
      </c>
      <c r="F67" s="242" t="s">
        <v>210</v>
      </c>
      <c r="G67" s="152">
        <v>500</v>
      </c>
      <c r="H67" s="152">
        <v>552</v>
      </c>
    </row>
    <row r="68" spans="1:8" ht="15">
      <c r="A68" s="235" t="s">
        <v>211</v>
      </c>
      <c r="B68" s="241" t="s">
        <v>212</v>
      </c>
      <c r="C68" s="151">
        <v>3384</v>
      </c>
      <c r="D68" s="151">
        <v>2854</v>
      </c>
      <c r="E68" s="237" t="s">
        <v>213</v>
      </c>
      <c r="F68" s="242" t="s">
        <v>214</v>
      </c>
      <c r="G68" s="152">
        <v>447</v>
      </c>
      <c r="H68" s="152">
        <v>129</v>
      </c>
    </row>
    <row r="69" spans="1:8" ht="15">
      <c r="A69" s="235" t="s">
        <v>215</v>
      </c>
      <c r="B69" s="241" t="s">
        <v>216</v>
      </c>
      <c r="C69" s="151">
        <v>2828</v>
      </c>
      <c r="D69" s="151">
        <v>2429</v>
      </c>
      <c r="E69" s="251" t="s">
        <v>78</v>
      </c>
      <c r="F69" s="242" t="s">
        <v>217</v>
      </c>
      <c r="G69" s="152">
        <v>35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582</v>
      </c>
      <c r="D71" s="151">
        <v>579</v>
      </c>
      <c r="E71" s="253" t="s">
        <v>46</v>
      </c>
      <c r="F71" s="273" t="s">
        <v>224</v>
      </c>
      <c r="G71" s="161">
        <f>G59+G60+G61+G69+G70</f>
        <v>12185</v>
      </c>
      <c r="H71" s="161">
        <f>H59+H60+H61+H69+H70</f>
        <v>11978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413</v>
      </c>
      <c r="D72" s="151">
        <v>635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236</v>
      </c>
      <c r="D74" s="151">
        <v>236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7603</v>
      </c>
      <c r="D75" s="155">
        <f>SUM(D67:D74)</f>
        <v>6963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12196</v>
      </c>
      <c r="H79" s="162">
        <f>H71+H74+H75+H76</f>
        <v>11989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</v>
      </c>
      <c r="D82" s="151">
        <v>5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</v>
      </c>
      <c r="D84" s="155">
        <f>D83+D82+D78</f>
        <v>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137</v>
      </c>
      <c r="D87" s="151">
        <v>101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312</v>
      </c>
      <c r="D88" s="151">
        <v>940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449</v>
      </c>
      <c r="D91" s="155">
        <f>SUM(D87:D90)</f>
        <v>1041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9416</v>
      </c>
      <c r="D93" s="155">
        <f>D64+D75+D84+D91+D92</f>
        <v>9615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86367</v>
      </c>
      <c r="D94" s="164">
        <f>D93+D55</f>
        <v>85648</v>
      </c>
      <c r="E94" s="449" t="s">
        <v>270</v>
      </c>
      <c r="F94" s="289" t="s">
        <v>271</v>
      </c>
      <c r="G94" s="165">
        <f>G36+G39+G55+G79</f>
        <v>86367</v>
      </c>
      <c r="H94" s="165">
        <f>H36+H39+H55+H79</f>
        <v>85648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20:D21 C35:D38 C30:D30 C11:D18 C40:D44 C47:D50 C53:D54 G59:H60 C23:D26 C79:D83 C58:D63 C92:D92 C67:D74 G74:H76 G19:H19 C87:D90 G22:H24 G11:H13 G51:H54 G31:H31 G43:H4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второ тримесечие на 2011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8034</v>
      </c>
      <c r="D9" s="46">
        <v>5997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2969</v>
      </c>
      <c r="D10" s="46">
        <v>2836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669</v>
      </c>
      <c r="D11" s="46">
        <v>582</v>
      </c>
      <c r="E11" s="300" t="s">
        <v>293</v>
      </c>
      <c r="F11" s="549" t="s">
        <v>294</v>
      </c>
      <c r="G11" s="550">
        <v>16863</v>
      </c>
      <c r="H11" s="550">
        <v>13662</v>
      </c>
    </row>
    <row r="12" spans="1:8" ht="12">
      <c r="A12" s="298" t="s">
        <v>295</v>
      </c>
      <c r="B12" s="299" t="s">
        <v>296</v>
      </c>
      <c r="C12" s="46">
        <v>1910</v>
      </c>
      <c r="D12" s="46">
        <v>1633</v>
      </c>
      <c r="E12" s="300" t="s">
        <v>78</v>
      </c>
      <c r="F12" s="549" t="s">
        <v>297</v>
      </c>
      <c r="G12" s="550">
        <v>1083</v>
      </c>
      <c r="H12" s="550">
        <v>702</v>
      </c>
    </row>
    <row r="13" spans="1:18" ht="12">
      <c r="A13" s="298" t="s">
        <v>298</v>
      </c>
      <c r="B13" s="299" t="s">
        <v>299</v>
      </c>
      <c r="C13" s="46">
        <v>417</v>
      </c>
      <c r="D13" s="46">
        <v>452</v>
      </c>
      <c r="E13" s="301" t="s">
        <v>51</v>
      </c>
      <c r="F13" s="551" t="s">
        <v>300</v>
      </c>
      <c r="G13" s="548">
        <f>SUM(G9:G12)</f>
        <v>17946</v>
      </c>
      <c r="H13" s="548">
        <f>SUM(H9:H12)</f>
        <v>14364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199</v>
      </c>
      <c r="D14" s="46">
        <v>15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2242</v>
      </c>
      <c r="D16" s="47">
        <v>1627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16440</v>
      </c>
      <c r="D19" s="49">
        <f>SUM(D9:D15)+D16</f>
        <v>13142</v>
      </c>
      <c r="E19" s="304" t="s">
        <v>317</v>
      </c>
      <c r="F19" s="552" t="s">
        <v>318</v>
      </c>
      <c r="G19" s="550">
        <v>8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1224</v>
      </c>
      <c r="H20" s="550">
        <v>567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395</v>
      </c>
      <c r="D22" s="46">
        <v>312</v>
      </c>
      <c r="E22" s="304" t="s">
        <v>326</v>
      </c>
      <c r="F22" s="552" t="s">
        <v>327</v>
      </c>
      <c r="G22" s="550">
        <v>286</v>
      </c>
      <c r="H22" s="550">
        <v>112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181</v>
      </c>
      <c r="D24" s="46">
        <v>248</v>
      </c>
      <c r="E24" s="301" t="s">
        <v>103</v>
      </c>
      <c r="F24" s="554" t="s">
        <v>334</v>
      </c>
      <c r="G24" s="548">
        <f>SUM(G19:G23)</f>
        <v>1518</v>
      </c>
      <c r="H24" s="548">
        <f>SUM(H19:H23)</f>
        <v>679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45</v>
      </c>
      <c r="D25" s="46">
        <v>40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621</v>
      </c>
      <c r="D26" s="49">
        <f>SUM(D22:D25)</f>
        <v>600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17061</v>
      </c>
      <c r="D28" s="50">
        <f>D26+D19</f>
        <v>13742</v>
      </c>
      <c r="E28" s="127" t="s">
        <v>339</v>
      </c>
      <c r="F28" s="554" t="s">
        <v>340</v>
      </c>
      <c r="G28" s="548">
        <f>G13+G15+G24</f>
        <v>19464</v>
      </c>
      <c r="H28" s="548">
        <f>H13+H15+H24</f>
        <v>15043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2403</v>
      </c>
      <c r="D30" s="50">
        <f>IF((H28-D28)&gt;0,H28-D28,0)</f>
        <v>1301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17061</v>
      </c>
      <c r="D33" s="49">
        <f>D28+D31+D32</f>
        <v>13742</v>
      </c>
      <c r="E33" s="127" t="s">
        <v>353</v>
      </c>
      <c r="F33" s="554" t="s">
        <v>354</v>
      </c>
      <c r="G33" s="53">
        <f>G32+G31+G28</f>
        <v>19464</v>
      </c>
      <c r="H33" s="53">
        <f>H32+H31+H28</f>
        <v>15043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2403</v>
      </c>
      <c r="D34" s="50">
        <f>IF((H33-D33)&gt;0,H33-D33,0)</f>
        <v>1301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240</v>
      </c>
      <c r="D35" s="49">
        <f>D36+D37+D38</f>
        <v>130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240</v>
      </c>
      <c r="D36" s="46">
        <v>130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2163</v>
      </c>
      <c r="D39" s="460">
        <f>+IF((H33-D33-D35)&gt;0,H33-D33-D35,0)</f>
        <v>1171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2163</v>
      </c>
      <c r="D41" s="52">
        <f>IF(H39=0,IF(D39-D40&gt;0,D39-D40+H40,0),IF(H39-H40&lt;0,H40-H39+D39,0))</f>
        <v>1171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19464</v>
      </c>
      <c r="D42" s="53">
        <f>D33+D35+D39</f>
        <v>15043</v>
      </c>
      <c r="E42" s="128" t="s">
        <v>380</v>
      </c>
      <c r="F42" s="129" t="s">
        <v>381</v>
      </c>
      <c r="G42" s="53">
        <f>G39+G33</f>
        <v>19464</v>
      </c>
      <c r="H42" s="53">
        <f>H39+H33</f>
        <v>15043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860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879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второ тримесечие на 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16892</v>
      </c>
      <c r="D10" s="54">
        <v>14164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-11709</v>
      </c>
      <c r="D11" s="54">
        <v>-8573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-3794</v>
      </c>
      <c r="D13" s="54">
        <v>-3022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653</v>
      </c>
      <c r="D14" s="54">
        <v>-124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-92</v>
      </c>
      <c r="D15" s="54">
        <v>-60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>
        <v>-25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-64</v>
      </c>
      <c r="D19" s="54">
        <v>-87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1884</v>
      </c>
      <c r="D20" s="55">
        <f>SUM(D10:D19)</f>
        <v>2273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-1524</v>
      </c>
      <c r="D22" s="54">
        <v>-2138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125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-399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1224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-634</v>
      </c>
      <c r="D32" s="55">
        <f>SUM(D22:D31)</f>
        <v>-2138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828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-762</v>
      </c>
      <c r="D37" s="54">
        <v>-50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-754</v>
      </c>
      <c r="D38" s="54">
        <v>-721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-326</v>
      </c>
      <c r="D41" s="54">
        <v>-234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-1842</v>
      </c>
      <c r="D42" s="55">
        <f>SUM(D34:D41)</f>
        <v>-177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-592</v>
      </c>
      <c r="D43" s="55">
        <f>D42+D32+D20</f>
        <v>-42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1041</v>
      </c>
      <c r="D44" s="132">
        <v>524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449</v>
      </c>
      <c r="D45" s="55">
        <f>D44+D43</f>
        <v>482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449</v>
      </c>
      <c r="D46" s="56">
        <v>482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: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20" sqref="I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второ тримесечие на 2011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11817</v>
      </c>
      <c r="I11" s="58">
        <f>'справка №1-БАЛАНС'!H28+'справка №1-БАЛАНС'!H31</f>
        <v>2774</v>
      </c>
      <c r="J11" s="58">
        <f>'справка №1-БАЛАНС'!H29+'справка №1-БАЛАНС'!H32</f>
        <v>0</v>
      </c>
      <c r="K11" s="60"/>
      <c r="L11" s="344">
        <f>SUM(C11:K11)</f>
        <v>63274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11817</v>
      </c>
      <c r="I15" s="61">
        <f t="shared" si="2"/>
        <v>2774</v>
      </c>
      <c r="J15" s="61">
        <f t="shared" si="2"/>
        <v>0</v>
      </c>
      <c r="K15" s="61">
        <f t="shared" si="2"/>
        <v>0</v>
      </c>
      <c r="L15" s="344">
        <f t="shared" si="1"/>
        <v>63274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2163</v>
      </c>
      <c r="J16" s="345">
        <f>+'справка №1-БАЛАНС'!G32</f>
        <v>0</v>
      </c>
      <c r="K16" s="60"/>
      <c r="L16" s="344">
        <f t="shared" si="1"/>
        <v>2163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2106</v>
      </c>
      <c r="I17" s="62">
        <f t="shared" si="3"/>
        <v>-2106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2106</v>
      </c>
      <c r="I19" s="60">
        <v>-2106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-70</v>
      </c>
      <c r="I28" s="60">
        <v>70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13853</v>
      </c>
      <c r="I29" s="59">
        <f t="shared" si="6"/>
        <v>2901</v>
      </c>
      <c r="J29" s="59">
        <f t="shared" si="6"/>
        <v>0</v>
      </c>
      <c r="K29" s="59">
        <f t="shared" si="6"/>
        <v>0</v>
      </c>
      <c r="L29" s="344">
        <f t="shared" si="1"/>
        <v>65437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13853</v>
      </c>
      <c r="I32" s="59">
        <f t="shared" si="7"/>
        <v>2901</v>
      </c>
      <c r="J32" s="59">
        <f t="shared" si="7"/>
        <v>0</v>
      </c>
      <c r="K32" s="59">
        <f t="shared" si="7"/>
        <v>0</v>
      </c>
      <c r="L32" s="344">
        <f t="shared" si="1"/>
        <v>65437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856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864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">
      <selection activeCell="L22" sqref="L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второ тримесечие на 2011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4256</v>
      </c>
      <c r="E10" s="189"/>
      <c r="F10" s="189"/>
      <c r="G10" s="74">
        <f aca="true" t="shared" si="2" ref="G10:G39">D10+E10-F10</f>
        <v>4256</v>
      </c>
      <c r="H10" s="65"/>
      <c r="I10" s="65"/>
      <c r="J10" s="74">
        <f aca="true" t="shared" si="3" ref="J10:J39">G10+H10-I10</f>
        <v>4256</v>
      </c>
      <c r="K10" s="65">
        <v>719</v>
      </c>
      <c r="L10" s="65">
        <v>66</v>
      </c>
      <c r="M10" s="65"/>
      <c r="N10" s="74">
        <f aca="true" t="shared" si="4" ref="N10:N39">K10+L10-M10</f>
        <v>785</v>
      </c>
      <c r="O10" s="65"/>
      <c r="P10" s="65"/>
      <c r="Q10" s="74">
        <f t="shared" si="0"/>
        <v>785</v>
      </c>
      <c r="R10" s="74">
        <f t="shared" si="1"/>
        <v>3471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5095</v>
      </c>
      <c r="E11" s="189">
        <v>18</v>
      </c>
      <c r="F11" s="189"/>
      <c r="G11" s="74">
        <f t="shared" si="2"/>
        <v>5113</v>
      </c>
      <c r="H11" s="65"/>
      <c r="I11" s="65"/>
      <c r="J11" s="74">
        <f t="shared" si="3"/>
        <v>5113</v>
      </c>
      <c r="K11" s="65">
        <v>1103</v>
      </c>
      <c r="L11" s="65">
        <v>102</v>
      </c>
      <c r="M11" s="65"/>
      <c r="N11" s="74">
        <f t="shared" si="4"/>
        <v>1205</v>
      </c>
      <c r="O11" s="65"/>
      <c r="P11" s="65"/>
      <c r="Q11" s="74">
        <f t="shared" si="0"/>
        <v>1205</v>
      </c>
      <c r="R11" s="74">
        <f t="shared" si="1"/>
        <v>3908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4368</v>
      </c>
      <c r="E12" s="189">
        <v>68</v>
      </c>
      <c r="F12" s="189">
        <v>35</v>
      </c>
      <c r="G12" s="74">
        <f t="shared" si="2"/>
        <v>4401</v>
      </c>
      <c r="H12" s="65"/>
      <c r="I12" s="65"/>
      <c r="J12" s="74">
        <f t="shared" si="3"/>
        <v>4401</v>
      </c>
      <c r="K12" s="65">
        <v>746</v>
      </c>
      <c r="L12" s="65">
        <v>92</v>
      </c>
      <c r="M12" s="65">
        <v>7</v>
      </c>
      <c r="N12" s="74">
        <f t="shared" si="4"/>
        <v>831</v>
      </c>
      <c r="O12" s="65"/>
      <c r="P12" s="65"/>
      <c r="Q12" s="74">
        <f t="shared" si="0"/>
        <v>831</v>
      </c>
      <c r="R12" s="74">
        <f t="shared" si="1"/>
        <v>3570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56194</v>
      </c>
      <c r="E13" s="189">
        <v>1146</v>
      </c>
      <c r="F13" s="189">
        <v>320</v>
      </c>
      <c r="G13" s="74">
        <f t="shared" si="2"/>
        <v>57020</v>
      </c>
      <c r="H13" s="65"/>
      <c r="I13" s="65"/>
      <c r="J13" s="74">
        <f t="shared" si="3"/>
        <v>57020</v>
      </c>
      <c r="K13" s="65">
        <v>13859</v>
      </c>
      <c r="L13" s="65">
        <v>381</v>
      </c>
      <c r="M13" s="65">
        <v>116</v>
      </c>
      <c r="N13" s="74">
        <f t="shared" si="4"/>
        <v>14124</v>
      </c>
      <c r="O13" s="65"/>
      <c r="P13" s="65"/>
      <c r="Q13" s="74">
        <f t="shared" si="0"/>
        <v>14124</v>
      </c>
      <c r="R13" s="74">
        <f t="shared" si="1"/>
        <v>42896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400</v>
      </c>
      <c r="E14" s="189">
        <v>13</v>
      </c>
      <c r="F14" s="189">
        <v>34</v>
      </c>
      <c r="G14" s="74">
        <f t="shared" si="2"/>
        <v>379</v>
      </c>
      <c r="H14" s="65"/>
      <c r="I14" s="65"/>
      <c r="J14" s="74">
        <f t="shared" si="3"/>
        <v>379</v>
      </c>
      <c r="K14" s="65">
        <v>370</v>
      </c>
      <c r="L14" s="65">
        <v>12</v>
      </c>
      <c r="M14" s="65">
        <v>35</v>
      </c>
      <c r="N14" s="74">
        <f t="shared" si="4"/>
        <v>347</v>
      </c>
      <c r="O14" s="65"/>
      <c r="P14" s="65"/>
      <c r="Q14" s="74">
        <f t="shared" si="0"/>
        <v>347</v>
      </c>
      <c r="R14" s="74">
        <f t="shared" si="1"/>
        <v>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1888</v>
      </c>
      <c r="E15" s="457">
        <v>1418</v>
      </c>
      <c r="F15" s="457">
        <v>1295</v>
      </c>
      <c r="G15" s="74">
        <f t="shared" si="2"/>
        <v>2011</v>
      </c>
      <c r="H15" s="458"/>
      <c r="I15" s="458"/>
      <c r="J15" s="74">
        <f t="shared" si="3"/>
        <v>2011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90317</v>
      </c>
      <c r="E17" s="194">
        <f>SUM(E9:E16)</f>
        <v>2663</v>
      </c>
      <c r="F17" s="194">
        <f>SUM(F9:F16)</f>
        <v>1684</v>
      </c>
      <c r="G17" s="74">
        <f t="shared" si="2"/>
        <v>91296</v>
      </c>
      <c r="H17" s="75">
        <f>SUM(H9:H16)</f>
        <v>0</v>
      </c>
      <c r="I17" s="75">
        <f>SUM(I9:I16)</f>
        <v>0</v>
      </c>
      <c r="J17" s="74">
        <f t="shared" si="3"/>
        <v>91296</v>
      </c>
      <c r="K17" s="75">
        <f>SUM(K9:K16)</f>
        <v>16797</v>
      </c>
      <c r="L17" s="75">
        <f>SUM(L9:L16)</f>
        <v>653</v>
      </c>
      <c r="M17" s="75">
        <f>SUM(M9:M16)</f>
        <v>158</v>
      </c>
      <c r="N17" s="74">
        <f t="shared" si="4"/>
        <v>17292</v>
      </c>
      <c r="O17" s="75">
        <f>SUM(O9:O16)</f>
        <v>0</v>
      </c>
      <c r="P17" s="75">
        <f>SUM(P9:P16)</f>
        <v>0</v>
      </c>
      <c r="Q17" s="74">
        <f t="shared" si="5"/>
        <v>17292</v>
      </c>
      <c r="R17" s="74">
        <f t="shared" si="6"/>
        <v>74004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1</v>
      </c>
      <c r="L21" s="65">
        <v>1</v>
      </c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98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155</v>
      </c>
      <c r="E22" s="189">
        <v>1</v>
      </c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79</v>
      </c>
      <c r="L22" s="65">
        <v>15</v>
      </c>
      <c r="M22" s="65"/>
      <c r="N22" s="74">
        <f t="shared" si="4"/>
        <v>94</v>
      </c>
      <c r="O22" s="65"/>
      <c r="P22" s="65"/>
      <c r="Q22" s="74">
        <f t="shared" si="5"/>
        <v>94</v>
      </c>
      <c r="R22" s="74">
        <f t="shared" si="6"/>
        <v>62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255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256</v>
      </c>
      <c r="H25" s="66">
        <f t="shared" si="7"/>
        <v>0</v>
      </c>
      <c r="I25" s="66">
        <f t="shared" si="7"/>
        <v>0</v>
      </c>
      <c r="J25" s="67">
        <f t="shared" si="3"/>
        <v>256</v>
      </c>
      <c r="K25" s="66">
        <f t="shared" si="7"/>
        <v>80</v>
      </c>
      <c r="L25" s="66">
        <f t="shared" si="7"/>
        <v>16</v>
      </c>
      <c r="M25" s="66">
        <f t="shared" si="7"/>
        <v>0</v>
      </c>
      <c r="N25" s="67">
        <f t="shared" si="4"/>
        <v>96</v>
      </c>
      <c r="O25" s="66">
        <f t="shared" si="7"/>
        <v>0</v>
      </c>
      <c r="P25" s="66">
        <f t="shared" si="7"/>
        <v>0</v>
      </c>
      <c r="Q25" s="67">
        <f t="shared" si="5"/>
        <v>96</v>
      </c>
      <c r="R25" s="67">
        <f t="shared" si="6"/>
        <v>160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50</v>
      </c>
      <c r="F27" s="192">
        <f t="shared" si="8"/>
        <v>0</v>
      </c>
      <c r="G27" s="71">
        <f t="shared" si="2"/>
        <v>2388</v>
      </c>
      <c r="H27" s="70">
        <f t="shared" si="8"/>
        <v>0</v>
      </c>
      <c r="I27" s="70">
        <f t="shared" si="8"/>
        <v>0</v>
      </c>
      <c r="J27" s="71">
        <f t="shared" si="3"/>
        <v>2388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2388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/>
      <c r="F28" s="189"/>
      <c r="G28" s="74">
        <f t="shared" si="2"/>
        <v>2321</v>
      </c>
      <c r="H28" s="65"/>
      <c r="I28" s="65"/>
      <c r="J28" s="74">
        <f t="shared" si="3"/>
        <v>2321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2321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>
        <v>50</v>
      </c>
      <c r="F30" s="189"/>
      <c r="G30" s="74">
        <f t="shared" si="2"/>
        <v>50</v>
      </c>
      <c r="H30" s="72"/>
      <c r="I30" s="72"/>
      <c r="J30" s="74">
        <f t="shared" si="3"/>
        <v>50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50</v>
      </c>
      <c r="F38" s="194">
        <f t="shared" si="12"/>
        <v>0</v>
      </c>
      <c r="G38" s="74">
        <f t="shared" si="2"/>
        <v>2388</v>
      </c>
      <c r="H38" s="75">
        <f t="shared" si="12"/>
        <v>0</v>
      </c>
      <c r="I38" s="75">
        <f t="shared" si="12"/>
        <v>0</v>
      </c>
      <c r="J38" s="74">
        <f t="shared" si="3"/>
        <v>2388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2388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92910</v>
      </c>
      <c r="E40" s="438">
        <f>E17+E18+E19+E25+E38+E39</f>
        <v>2714</v>
      </c>
      <c r="F40" s="438">
        <f aca="true" t="shared" si="13" ref="F40:R40">F17+F18+F19+F25+F38+F39</f>
        <v>1684</v>
      </c>
      <c r="G40" s="438">
        <f t="shared" si="13"/>
        <v>93940</v>
      </c>
      <c r="H40" s="438">
        <f t="shared" si="13"/>
        <v>0</v>
      </c>
      <c r="I40" s="438">
        <f t="shared" si="13"/>
        <v>0</v>
      </c>
      <c r="J40" s="438">
        <f t="shared" si="13"/>
        <v>93940</v>
      </c>
      <c r="K40" s="438">
        <f t="shared" si="13"/>
        <v>16877</v>
      </c>
      <c r="L40" s="438">
        <f t="shared" si="13"/>
        <v>669</v>
      </c>
      <c r="M40" s="438">
        <f t="shared" si="13"/>
        <v>158</v>
      </c>
      <c r="N40" s="438">
        <f t="shared" si="13"/>
        <v>17388</v>
      </c>
      <c r="O40" s="438">
        <f t="shared" si="13"/>
        <v>0</v>
      </c>
      <c r="P40" s="438">
        <f t="shared" si="13"/>
        <v>0</v>
      </c>
      <c r="Q40" s="438">
        <f t="shared" si="13"/>
        <v>17388</v>
      </c>
      <c r="R40" s="438">
        <f t="shared" si="13"/>
        <v>76552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второ тримесечие на 2011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399</v>
      </c>
      <c r="D11" s="119">
        <f>SUM(D12:D14)</f>
        <v>0</v>
      </c>
      <c r="E11" s="120">
        <f>SUM(E12:E14)</f>
        <v>399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399</v>
      </c>
      <c r="D14" s="108"/>
      <c r="E14" s="120">
        <f t="shared" si="0"/>
        <v>399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399</v>
      </c>
      <c r="D19" s="104">
        <f>D11+D15+D16</f>
        <v>0</v>
      </c>
      <c r="E19" s="118">
        <f>E11+E15+E16</f>
        <v>399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160</v>
      </c>
      <c r="D24" s="119">
        <f>SUM(D25:D27)</f>
        <v>160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90</v>
      </c>
      <c r="D26" s="108">
        <v>90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70</v>
      </c>
      <c r="D27" s="108">
        <v>70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3384</v>
      </c>
      <c r="D28" s="108">
        <v>3384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2828</v>
      </c>
      <c r="D29" s="108">
        <v>2828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566</v>
      </c>
      <c r="D31" s="108">
        <v>566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413</v>
      </c>
      <c r="D33" s="105">
        <f>SUM(D34:D37)</f>
        <v>413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413</v>
      </c>
      <c r="D35" s="108">
        <v>413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236</v>
      </c>
      <c r="D38" s="105">
        <f>SUM(D39:D42)</f>
        <v>236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236</v>
      </c>
      <c r="D42" s="108">
        <v>236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7603</v>
      </c>
      <c r="D43" s="104">
        <f>D24+D28+D29+D31+D30+D32+D33+D38</f>
        <v>7603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8002</v>
      </c>
      <c r="D44" s="103">
        <f>D43+D21+D19+D9</f>
        <v>7603</v>
      </c>
      <c r="E44" s="118">
        <f>E43+E21+E19+E9</f>
        <v>399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1593</v>
      </c>
      <c r="D52" s="103">
        <f>SUM(D53:D55)</f>
        <v>0</v>
      </c>
      <c r="E52" s="119">
        <f>C52-D52</f>
        <v>1593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1593</v>
      </c>
      <c r="D53" s="108"/>
      <c r="E53" s="119">
        <f>C53-D53</f>
        <v>1593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175</v>
      </c>
      <c r="D56" s="103">
        <f>D57+D59</f>
        <v>0</v>
      </c>
      <c r="E56" s="119">
        <f t="shared" si="1"/>
        <v>175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175</v>
      </c>
      <c r="D59" s="108"/>
      <c r="E59" s="119">
        <f t="shared" si="1"/>
        <v>175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5886</v>
      </c>
      <c r="D64" s="108"/>
      <c r="E64" s="119">
        <f t="shared" si="1"/>
        <v>5886</v>
      </c>
      <c r="F64" s="110"/>
    </row>
    <row r="65" spans="1:6" ht="12">
      <c r="A65" s="396" t="s">
        <v>709</v>
      </c>
      <c r="B65" s="397" t="s">
        <v>710</v>
      </c>
      <c r="C65" s="109">
        <v>5505</v>
      </c>
      <c r="D65" s="109"/>
      <c r="E65" s="119">
        <f t="shared" si="1"/>
        <v>5505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7654</v>
      </c>
      <c r="D66" s="103">
        <f>D52+D56+D61+D62+D63+D64</f>
        <v>0</v>
      </c>
      <c r="E66" s="119">
        <f t="shared" si="1"/>
        <v>7654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1046</v>
      </c>
      <c r="D68" s="108"/>
      <c r="E68" s="119">
        <f t="shared" si="1"/>
        <v>1046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668</v>
      </c>
      <c r="D71" s="105">
        <f>SUM(D72:D74)</f>
        <v>668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294</v>
      </c>
      <c r="D72" s="108">
        <v>294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374</v>
      </c>
      <c r="D74" s="108">
        <v>374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1655</v>
      </c>
      <c r="D80" s="103">
        <f>SUM(D81:D84)</f>
        <v>1655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1555</v>
      </c>
      <c r="D84" s="108">
        <v>1555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9827</v>
      </c>
      <c r="D85" s="104">
        <f>SUM(D86:D90)+D94</f>
        <v>9827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6515</v>
      </c>
      <c r="D87" s="108">
        <v>6515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96</v>
      </c>
      <c r="D88" s="108">
        <v>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2269</v>
      </c>
      <c r="D89" s="108">
        <v>2269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447</v>
      </c>
      <c r="D90" s="103">
        <f>SUM(D91:D93)</f>
        <v>447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122</v>
      </c>
      <c r="D91" s="108">
        <v>122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325</v>
      </c>
      <c r="D93" s="108">
        <v>325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500</v>
      </c>
      <c r="D94" s="108">
        <v>500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35</v>
      </c>
      <c r="D95" s="108">
        <v>35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12185</v>
      </c>
      <c r="D96" s="104">
        <f>D85+D80+D75+D71+D95</f>
        <v>12185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20885</v>
      </c>
      <c r="D97" s="104">
        <f>D96+D68+D66</f>
        <v>12185</v>
      </c>
      <c r="E97" s="104">
        <f>E96+E68+E66</f>
        <v>8700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25:D32 F86:F89 C86:D89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0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второ тримесечие на 2011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5</v>
      </c>
      <c r="G19" s="98"/>
      <c r="H19" s="98"/>
      <c r="I19" s="434">
        <f t="shared" si="0"/>
        <v>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5</v>
      </c>
      <c r="G26" s="85">
        <f t="shared" si="2"/>
        <v>0</v>
      </c>
      <c r="H26" s="85">
        <f t="shared" si="2"/>
        <v>0</v>
      </c>
      <c r="I26" s="434">
        <f t="shared" si="0"/>
        <v>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/>
      <c r="I31" s="523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94">
      <selection activeCell="D29" sqref="D2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второ тримесечие на 2011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871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874</v>
      </c>
      <c r="B14" s="40"/>
      <c r="C14" s="441">
        <v>55</v>
      </c>
      <c r="D14" s="441">
        <v>55</v>
      </c>
      <c r="E14" s="441"/>
      <c r="F14" s="443">
        <f t="shared" si="0"/>
        <v>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2309</v>
      </c>
      <c r="D27" s="429"/>
      <c r="E27" s="429">
        <f>SUM(E12:E26)</f>
        <v>0</v>
      </c>
      <c r="F27" s="442">
        <f>SUM(F12:F26)</f>
        <v>2309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50</v>
      </c>
      <c r="D46" s="441">
        <v>50</v>
      </c>
      <c r="E46" s="441"/>
      <c r="F46" s="443">
        <f>C46-E46</f>
        <v>50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50</v>
      </c>
      <c r="D61" s="429"/>
      <c r="E61" s="429">
        <f>SUM(E46:E60)</f>
        <v>0</v>
      </c>
      <c r="F61" s="442">
        <f>SUM(F46:F60)</f>
        <v>50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2359</v>
      </c>
      <c r="D79" s="429"/>
      <c r="E79" s="429">
        <f>E78+E61+E44+E27</f>
        <v>0</v>
      </c>
      <c r="F79" s="442">
        <f>F78+F61+F44+F27</f>
        <v>2359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873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>
        <v>3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869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864</v>
      </c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>
      <c r="C154" s="517"/>
      <c r="D154" s="523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12:F26 C63:F77 C133:F147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Pavlova</cp:lastModifiedBy>
  <cp:lastPrinted>2011-04-29T06:57:38Z</cp:lastPrinted>
  <dcterms:created xsi:type="dcterms:W3CDTF">2000-06-29T12:02:40Z</dcterms:created>
  <dcterms:modified xsi:type="dcterms:W3CDTF">2011-07-29T13:49:30Z</dcterms:modified>
  <cp:category/>
  <cp:version/>
  <cp:contentType/>
  <cp:contentStatus/>
</cp:coreProperties>
</file>