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<sst xmlns="http://schemas.openxmlformats.org/spreadsheetml/2006/main" count="1076" uniqueCount="881">
  <si>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</si>
  <si>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</si>
  <si>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</si>
  <si>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</si>
  <si>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</si>
  <si>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</si>
  <si>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</si>
  <si>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</si>
  <si>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</si>
  <si>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</si>
  <si>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</si>
  <si>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</si>
  <si>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</si>
  <si>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</si>
  <si>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</si>
  <si>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</si>
  <si>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</si>
  <si>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</si>
  <si>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</si>
  <si>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</si>
  <si>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</si>
  <si>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</si>
  <si>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</si>
  <si>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</si>
  <si>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</si>
  <si>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</si>
  <si>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</si>
  <si>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</si>
  <si>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</si>
  <si>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</si>
  <si>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</si>
  <si>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</si>
  <si>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</si>
  <si>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</si>
  <si>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</si>
  <si>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</si>
  <si>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</si>
  <si>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</si>
  <si>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</si>
  <si>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</si>
  <si>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</si>
  <si>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</si>
  <si>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</si>
  <si>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</si>
  <si>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</si>
  <si>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</si>
  <si>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</si>
  <si>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</si>
  <si>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</si>
  <si>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</si>
  <si>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</si>
  <si>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</si>
  <si>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</si>
  <si>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</si>
  <si>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</si>
  <si>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</si>
  <si>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</si>
  <si>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</si>
  <si>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</si>
  <si>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</si>
  <si>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</si>
  <si>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</si>
  <si>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</si>
  <si>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</si>
  <si>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</si>
  <si>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</si>
  <si>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</si>
  <si>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</si>
  <si>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</si>
  <si>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</si>
  <si>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</si>
  <si>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</si>
  <si>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</si>
  <si>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</si>
  <si>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</si>
  <si>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</si>
  <si>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</si>
  <si>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</si>
  <si>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</si>
  <si>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</si>
  <si>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</si>
  <si>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</si>
  <si>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</si>
  <si>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</si>
  <si>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</si>
  <si>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</si>
  <si>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</si>
  <si>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</si>
  <si>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</si>
  <si>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</si>
  <si>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</si>
  <si>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</si>
  <si>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</si>
  <si>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</si>
  <si>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</si>
  <si>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</si>
  <si>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</si>
  <si>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</si>
  <si>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</si>
  <si>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</si>
  <si>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</si>
  <si>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</si>
  <si>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</si>
  <si>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</si>
  <si>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</si>
  <si>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</si>
  <si>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</si>
  <si>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</si>
  <si>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</si>
  <si>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</si>
  <si>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</si>
  <si>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</si>
  <si>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</si>
  <si>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</si>
  <si>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</si>
  <si>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</si>
  <si>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</si>
  <si>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</si>
  <si>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</si>
  <si>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</si>
  <si>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</si>
  <si>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</si>
  <si>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</si>
  <si>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</si>
  <si>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</si>
  <si>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</si>
  <si>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</si>
  <si>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</si>
  <si>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</si>
  <si>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</si>
  <si>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</si>
  <si>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</si>
  <si>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</si>
  <si>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</si>
  <si>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</si>
  <si>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</si>
  <si>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</si>
  <si>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</si>
  <si>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</si>
  <si>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</si>
  <si>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</si>
  <si>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</si>
  <si>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</si>
  <si>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</si>
  <si>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</si>
  <si>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</si>
  <si>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</si>
  <si>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</si>
  <si>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</si>
  <si>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</si>
  <si>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</si>
  <si>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</si>
  <si>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</si>
  <si>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</si>
  <si>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</si>
  <si>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</si>
  <si>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</si>
  <si>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</si>
  <si>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</si>
  <si>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</si>
  <si>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</si>
  <si>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</si>
  <si>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</si>
  <si>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</si>
  <si>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</si>
  <si>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</si>
  <si>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</si>
  <si>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</si>
  <si>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</si>
  <si>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</si>
  <si>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</si>
  <si>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</si>
  <si>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</si>
  <si>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</si>
  <si>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</si>
  <si>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</si>
  <si>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</si>
  <si>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</si>
  <si>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</si>
  <si>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</si>
  <si>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</si>
  <si>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</si>
  <si>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</si>
  <si>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</si>
  <si>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</si>
  <si>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</si>
  <si>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</si>
  <si>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</si>
  <si>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</si>
  <si>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</si>
  <si>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</si>
  <si>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</si>
  <si>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</si>
  <si>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</si>
  <si>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</si>
  <si>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</si>
  <si>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</si>
  <si>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</si>
  <si>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</si>
  <si>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</si>
  <si>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</si>
  <si>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</si>
  <si>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</si>
  <si>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</si>
  <si>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</si>
  <si>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</si>
  <si>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</si>
  <si>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</si>
  <si>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</si>
  <si>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</si>
  <si>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</si>
  <si>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</si>
  <si>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</si>
  <si>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</si>
  <si>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</si>
  <si>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</si>
  <si>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</si>
  <si>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</si>
  <si>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</si>
  <si>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</si>
  <si>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</si>
  <si>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</si>
  <si>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</si>
  <si>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</si>
  <si>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</si>
  <si>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</si>
  <si>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</si>
  <si>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</si>
  <si>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</si>
  <si>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</si>
  <si>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</si>
  <si>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</si>
  <si>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</si>
  <si>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</si>
  <si>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</si>
  <si>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</si>
  <si>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</si>
  <si>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</si>
  <si>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</si>
  <si>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</si>
  <si>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</si>
  <si>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</si>
  <si>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</si>
  <si>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</si>
  <si>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</si>
  <si>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</si>
  <si>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</si>
  <si>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</si>
  <si>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</si>
  <si>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</si>
  <si>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</si>
  <si>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</si>
  <si>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</si>
  <si>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</si>
  <si>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</si>
  <si>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</si>
  <si>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</si>
  <si>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</si>
  <si>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</si>
  <si>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</si>
  <si>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</si>
  <si>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</si>
  <si>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</si>
  <si>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</si>
  <si>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</si>
  <si>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</si>
  <si>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</si>
  <si>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</si>
  <si>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</si>
  <si>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</si>
  <si>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</si>
  <si>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</si>
  <si>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</si>
  <si>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</si>
  <si>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</si>
  <si>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</si>
  <si>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</si>
  <si>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</si>
  <si>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</si>
  <si>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</si>
  <si>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</si>
  <si>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</si>
  <si>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</si>
  <si>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</si>
  <si>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</si>
  <si>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</si>
  <si>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</si>
  <si>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</si>
  <si>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</si>
  <si>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</si>
  <si>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</si>
  <si>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</si>
  <si>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</si>
  <si>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</si>
  <si>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</si>
  <si>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</si>
  <si>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</si>
  <si>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</si>
  <si>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</si>
  <si>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</si>
  <si>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</si>
  <si>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</si>
  <si>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</si>
  <si>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</si>
  <si>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</si>
  <si>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</si>
  <si>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</si>
  <si>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</si>
  <si>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</si>
  <si>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</si>
  <si>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</si>
  <si>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</si>
  <si>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</si>
  <si>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</si>
  <si>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</si>
  <si>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</si>
  <si>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</si>
  <si>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</si>
  <si>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</si>
  <si>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</si>
  <si>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</si>
  <si>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</si>
  <si>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</si>
  <si>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</si>
  <si>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</si>
  <si>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</si>
  <si>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</si>
  <si>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</si>
  <si>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</si>
  <si>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</si>
  <si>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</si>
  <si>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</si>
  <si>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</si>
  <si>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</si>
  <si>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</si>
  <si>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</si>
  <si>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</si>
  <si>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</si>
  <si>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</si>
  <si>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</si>
  <si>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</si>
  <si>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</si>
  <si>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</si>
  <si>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</si>
  <si>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</si>
  <si>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</si>
  <si>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</si>
  <si>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</si>
  <si>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</si>
  <si>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</si>
  <si>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</si>
  <si>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</si>
  <si>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</si>
  <si>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</si>
  <si>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</si>
  <si>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</si>
  <si>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</si>
  <si>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</si>
  <si>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</si>
  <si>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</si>
  <si>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</si>
  <si>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</si>
  <si>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</si>
  <si>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</si>
  <si>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</si>
  <si>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</si>
  <si>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</si>
  <si>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</si>
  <si>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</si>
  <si>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</si>
  <si>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</si>
  <si>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</si>
  <si>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</si>
  <si>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</si>
  <si>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</si>
  <si>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</si>
  <si>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</si>
  <si>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</si>
  <si>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</si>
  <si>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</si>
  <si>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</si>
  <si>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</si>
  <si>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</si>
  <si>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</si>
  <si>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</si>
  <si>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</si>
  <si>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</si>
  <si>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</si>
  <si>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</si>
  <si>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</si>
  <si>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</si>
  <si>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</si>
  <si>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</si>
  <si>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</si>
  <si>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</si>
  <si>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</si>
  <si>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</si>
  <si>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</si>
  <si>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</si>
  <si>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</si>
  <si>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</si>
  <si>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</si>
  <si>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</si>
  <si>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</si>
  <si>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</si>
  <si>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</si>
  <si>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</si>
  <si>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</si>
  <si>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</si>
  <si>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</si>
  <si>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</si>
  <si>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</si>
  <si>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</si>
  <si>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</si>
  <si>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</si>
  <si>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</si>
  <si>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</si>
  <si>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</si>
  <si>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</si>
  <si>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</si>
  <si>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</si>
  <si>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</si>
  <si>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</si>
  <si>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</si>
  <si>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</si>
  <si>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</si>
  <si>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</si>
  <si>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</si>
  <si>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</si>
  <si>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</si>
  <si>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</si>
  <si>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</si>
  <si>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</si>
  <si>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</si>
  <si>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</si>
  <si>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</si>
  <si>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</si>
  <si>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</si>
  <si>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</si>
  <si>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</si>
  <si>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</si>
  <si>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</si>
  <si>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</si>
  <si>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</si>
  <si>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</si>
  <si>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</si>
  <si>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</si>
  <si>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</si>
  <si>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</si>
  <si>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</si>
  <si>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</si>
  <si>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</si>
  <si>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</si>
  <si>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</si>
  <si>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</si>
  <si>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</si>
  <si>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</si>
  <si>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</si>
  <si>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</si>
  <si>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</si>
  <si>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</si>
  <si>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</si>
  <si>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</si>
  <si>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</si>
  <si>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</si>
  <si>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</si>
  <si>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</si>
  <si>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</si>
  <si>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</si>
  <si>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</si>
  <si>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</si>
  <si>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</si>
  <si>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</si>
  <si>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</si>
  <si>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</si>
  <si>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</si>
  <si>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</si>
  <si>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</si>
  <si>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</si>
  <si>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</si>
  <si>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</si>
  <si>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</si>
  <si>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</si>
  <si>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</si>
  <si>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</si>
  <si>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</si>
  <si>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</si>
  <si>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</si>
  <si>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</si>
  <si>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</si>
  <si>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</si>
  <si>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</si>
  <si>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</si>
  <si>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</si>
  <si>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</si>
  <si>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</si>
  <si>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</si>
  <si>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</si>
  <si>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</si>
  <si>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</si>
  <si>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</si>
  <si>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</si>
  <si>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</si>
  <si>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</si>
  <si>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</si>
  <si>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</si>
  <si>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</si>
  <si>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</si>
  <si>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</si>
  <si>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</si>
  <si>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</si>
  <si>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</si>
  <si>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</si>
  <si>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</si>
  <si>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</si>
  <si>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</si>
  <si>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</si>
  <si>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</si>
  <si>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</si>
  <si>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</si>
  <si>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</si>
  <si>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</si>
  <si>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</si>
  <si>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</si>
  <si>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</si>
  <si>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</si>
  <si>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</si>
  <si>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</si>
  <si>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</si>
  <si>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</si>
  <si>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</si>
  <si>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</si>
  <si>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</si>
  <si>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</si>
  <si>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</si>
  <si>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</si>
  <si>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</si>
  <si>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</si>
  <si>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</si>
  <si>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</si>
  <si>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</si>
  <si>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</si>
  <si>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</si>
  <si>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</si>
  <si>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</si>
  <si>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</si>
  <si>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</si>
  <si>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</si>
  <si>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</si>
  <si>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</si>
  <si>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</si>
  <si>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</si>
  <si>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</si>
  <si>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</si>
  <si>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</si>
  <si>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</si>
  <si>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</si>
  <si>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</si>
  <si>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</si>
  <si>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</si>
  <si>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</si>
  <si>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</si>
  <si>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</si>
  <si>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</si>
  <si>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</si>
  <si>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</si>
  <si>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</si>
  <si>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</si>
  <si>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</si>
  <si>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</si>
  <si>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</si>
  <si>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</si>
  <si>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</si>
  <si>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</si>
  <si>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</si>
  <si>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</si>
  <si>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</si>
  <si>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</si>
  <si>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</si>
  <si>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</si>
  <si>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</si>
  <si>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</si>
  <si>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</si>
  <si>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</si>
  <si>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</si>
  <si>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</si>
  <si>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</si>
  <si>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</si>
  <si>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</si>
  <si>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</si>
  <si>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</si>
  <si>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</si>
  <si>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</si>
  <si>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</si>
  <si>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</si>
  <si>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</si>
  <si>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</si>
  <si>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</si>
  <si>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</si>
  <si>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</si>
  <si>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</si>
  <si>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</si>
  <si>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</si>
  <si>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</si>
  <si>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</si>
  <si>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</si>
  <si>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</si>
  <si>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</si>
  <si>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</si>
  <si>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</si>
  <si>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</si>
  <si>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</si>
  <si>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</si>
  <si>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</si>
  <si>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</si>
  <si>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</si>
  <si>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</si>
  <si>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</si>
  <si>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</si>
  <si>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</si>
  <si>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</si>
  <si>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</si>
  <si>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</si>
  <si>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</si>
  <si>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</si>
  <si>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</si>
  <si>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</si>
  <si>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</si>
  <si>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</si>
  <si>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</si>
  <si>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</si>
  <si>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</si>
  <si>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</si>
  <si>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</si>
  <si>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</si>
  <si>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</si>
  <si>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</si>
  <si>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</si>
  <si>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</si>
  <si>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</si>
  <si>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</si>
  <si>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</si>
  <si>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</si>
  <si>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</si>
  <si>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</si>
  <si>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</si>
  <si>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</si>
  <si>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</si>
  <si>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</si>
  <si>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</si>
  <si>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</si>
  <si>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</si>
  <si>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</si>
  <si>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</si>
  <si>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</si>
  <si>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</si>
  <si>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</si>
  <si>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</si>
  <si>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</si>
  <si>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</si>
  <si>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</si>
  <si>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</si>
  <si>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</si>
  <si>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</si>
  <si>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</si>
  <si>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</si>
  <si>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</si>
  <si>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</si>
  <si>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</si>
  <si>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</si>
  <si>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</si>
  <si>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</si>
  <si>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</si>
  <si>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</si>
  <si>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</si>
  <si>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</si>
  <si>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</si>
  <si>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</si>
  <si>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</si>
  <si>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</si>
  <si>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</si>
  <si>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</si>
  <si>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</si>
  <si>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</si>
  <si>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</si>
  <si>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</si>
  <si>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</si>
  <si>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</si>
  <si>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</si>
  <si>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</si>
  <si>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</si>
  <si>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</si>
  <si>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</si>
  <si>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</si>
  <si>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</si>
  <si>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</si>
  <si>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</si>
  <si>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</si>
  <si>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</si>
  <si>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</si>
  <si>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</si>
  <si>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</si>
  <si>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</si>
  <si>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</si>
  <si>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</si>
  <si>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</si>
  <si>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</si>
  <si>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</si>
  <si>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</si>
  <si>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</si>
  <si>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</si>
  <si>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</si>
  <si>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</si>
  <si>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</si>
  <si>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</si>
  <si>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</si>
  <si>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</si>
  <si>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</si>
  <si>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</si>
  <si>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</si>
  <si>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</si>
  <si>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</si>
  <si>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</si>
  <si>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</si>
  <si>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</si>
  <si>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</si>
  <si>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</si>
  <si>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</si>
  <si>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</si>
  <si>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</si>
  <si>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</si>
  <si>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</si>
  <si>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</si>
  <si>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</si>
  <si>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</si>
  <si>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</si>
  <si>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</si>
  <si>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</si>
  <si>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</si>
  <si>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</si>
  <si>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</si>
  <si>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</si>
  <si>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</si>
  <si>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</si>
  <si>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</si>
  <si>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</si>
  <si>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</si>
  <si>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</si>
  <si>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</si>
  <si>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</si>
  <si>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</si>
  <si>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</si>
  <si>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</si>
  <si>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</si>
  <si>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</si>
  <si>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</si>
  <si>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</si>
  <si>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</si>
  <si>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</si>
  <si>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</si>
  <si>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</si>
  <si>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</si>
  <si>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</si>
  <si>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</si>
  <si>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</si>
  <si>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</si>
  <si>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</si>
  <si>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</si>
  <si>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</si>
  <si>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</si>
  <si>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</si>
  <si>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</si>
  <si>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</si>
  <si>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</si>
  <si>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</si>
  <si>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</si>
  <si>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</si>
  <si>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</si>
  <si>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</si>
  <si>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</si>
  <si>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</si>
  <si>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</si>
  <si>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</si>
  <si>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</si>
  <si>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</si>
  <si>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</si>
  <si>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</si>
  <si>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</si>
  <si>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</si>
  <si>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</si>
  <si>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</si>
  <si>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</si>
  <si>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</si>
  <si>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</si>
  <si>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</si>
  <si>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</si>
  <si>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</si>
  <si>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</si>
  <si>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</si>
  <si>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</si>
  <si>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</si>
  <si>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</si>
  <si>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</si>
  <si>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</si>
  <si>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</si>
  <si>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</si>
  <si>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</si>
  <si>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</si>
  <si>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</si>
  <si>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</si>
  <si>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</si>
  <si>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</si>
  <si>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</si>
  <si>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</si>
  <si>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</si>
  <si>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</si>
  <si>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</si>
  <si>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</si>
  <si>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</si>
  <si>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</si>
  <si>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</si>
  <si>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</si>
  <si>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</si>
  <si>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</si>
  <si>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</si>
  <si>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</si>
  <si>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</si>
  <si>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</si>
  <si>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</si>
  <si>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</si>
  <si>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</si>
  <si>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</si>
  <si>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</si>
  <si>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</si>
  <si>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</si>
  <si>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</si>
  <si>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</si>
  <si>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</si>
  <si>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</si>
  <si>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</si>
  <si>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</si>
  <si>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</si>
  <si>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</si>
  <si>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</si>
  <si>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</si>
  <si>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</si>
  <si>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</si>
  <si>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</si>
  <si>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</si>
  <si>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</si>
  <si>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</si>
  <si>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</si>
  <si>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</si>
  <si>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</si>
  <si>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</si>
  <si>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</si>
  <si>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</si>
  <si>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</si>
  <si>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</si>
  <si>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</si>
  <si>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</si>
  <si>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</si>
  <si>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</si>
  <si>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</si>
  <si>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</si>
  <si>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</si>
  <si>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</si>
  <si>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</si>
  <si>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</si>
  <si>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</si>
  <si>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</si>
  <si>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</si>
  <si>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1. "ВИ ТИ СИ" АД</t>
  </si>
  <si>
    <t xml:space="preserve">2. "МАЯК КМ" АД </t>
  </si>
  <si>
    <t>29.07.2009 г.</t>
  </si>
  <si>
    <t xml:space="preserve">Дата на съставяне: 29.07.2009 г. </t>
  </si>
  <si>
    <t>второ тримесечие на 2009 година</t>
  </si>
  <si>
    <t xml:space="preserve">Дата на съставяне:29.07.2009 г.                                       </t>
  </si>
  <si>
    <t xml:space="preserve">Дата на съставяне:29.07.2009 г.                   </t>
  </si>
  <si>
    <t xml:space="preserve">Дата  на съставяне:29.07.2009 г.                                                                                                                         </t>
  </si>
  <si>
    <t>Дата на съставяне:29.07.2009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</si>
</sst>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864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865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18099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3473</v>
      </c>
      <c r="D12" s="151">
        <v>3537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3157</v>
      </c>
      <c r="D13" s="151">
        <v>3289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3824</v>
      </c>
      <c r="D14" s="151">
        <v>4055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23197</v>
      </c>
      <c r="D15" s="151">
        <v>13871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50</v>
      </c>
      <c r="D16" s="151">
        <v>85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5178</v>
      </c>
      <c r="D17" s="151">
        <v>11449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56978</v>
      </c>
      <c r="D19" s="155">
        <f>SUM(D11:D18)</f>
        <v>51570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12313</v>
      </c>
      <c r="H21" s="156">
        <f>SUM(H22:H24)</f>
        <v>8042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3318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118</v>
      </c>
      <c r="D24" s="151">
        <v>85</v>
      </c>
      <c r="E24" s="237" t="s">
        <v>72</v>
      </c>
      <c r="F24" s="242" t="s">
        <v>73</v>
      </c>
      <c r="G24" s="152">
        <v>8995</v>
      </c>
      <c r="H24" s="152">
        <v>4724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12313</v>
      </c>
      <c r="H25" s="154">
        <f>H19+H20+H21</f>
        <v>8042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118</v>
      </c>
      <c r="D27" s="155">
        <f>SUM(D23:D26)</f>
        <v>85</v>
      </c>
      <c r="E27" s="253" t="s">
        <v>83</v>
      </c>
      <c r="F27" s="242" t="s">
        <v>84</v>
      </c>
      <c r="G27" s="154">
        <f>SUM(G28:G30)</f>
        <v>252</v>
      </c>
      <c r="H27" s="154">
        <f>SUM(H28:H30)</f>
        <v>213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252</v>
      </c>
      <c r="H28" s="152">
        <v>213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3314</v>
      </c>
      <c r="H31" s="152">
        <v>4310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3566</v>
      </c>
      <c r="H33" s="154">
        <f>H27+H31+H32</f>
        <v>4523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1521</v>
      </c>
      <c r="D34" s="155">
        <f>SUM(D35:D38)</f>
        <v>1521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44838</v>
      </c>
      <c r="H36" s="154">
        <f>H25+H17+H33</f>
        <v>41524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2731</v>
      </c>
      <c r="H43" s="152">
        <v>2888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375</v>
      </c>
      <c r="H44" s="152">
        <v>425</v>
      </c>
    </row>
    <row r="45" spans="1:15" ht="15">
      <c r="A45" s="235" t="s">
        <v>136</v>
      </c>
      <c r="B45" s="249" t="s">
        <v>137</v>
      </c>
      <c r="C45" s="155">
        <f>C34+C39+C44</f>
        <v>1521</v>
      </c>
      <c r="D45" s="155">
        <f>D34+D39+D44</f>
        <v>1521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6027</v>
      </c>
      <c r="H48" s="152">
        <v>410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9133</v>
      </c>
      <c r="H49" s="154">
        <f>SUM(H43:H48)</f>
        <v>3723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1187</v>
      </c>
      <c r="H53" s="152">
        <v>1187</v>
      </c>
    </row>
    <row r="54" spans="1:8" ht="15">
      <c r="A54" s="235" t="s">
        <v>166</v>
      </c>
      <c r="B54" s="249" t="s">
        <v>167</v>
      </c>
      <c r="C54" s="151">
        <v>166</v>
      </c>
      <c r="D54" s="151">
        <v>166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58783</v>
      </c>
      <c r="D55" s="155">
        <f>D19+D20+D21+D27+D32+D45+D51+D53+D54</f>
        <v>53342</v>
      </c>
      <c r="E55" s="237" t="s">
        <v>172</v>
      </c>
      <c r="F55" s="261" t="s">
        <v>173</v>
      </c>
      <c r="G55" s="154">
        <f>G49+G51+G52+G53+G54</f>
        <v>10320</v>
      </c>
      <c r="H55" s="154">
        <f>H49+H51+H52+H53+H54</f>
        <v>4910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1035</v>
      </c>
      <c r="D58" s="151">
        <v>1410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1045</v>
      </c>
      <c r="H60" s="152">
        <v>100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10707</v>
      </c>
      <c r="H61" s="154">
        <f>SUM(H62:H68)</f>
        <v>14652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2865</v>
      </c>
      <c r="H62" s="152">
        <v>2166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1035</v>
      </c>
      <c r="D64" s="155">
        <f>SUM(D58:D63)</f>
        <v>1410</v>
      </c>
      <c r="E64" s="237" t="s">
        <v>200</v>
      </c>
      <c r="F64" s="242" t="s">
        <v>201</v>
      </c>
      <c r="G64" s="152">
        <v>5564</v>
      </c>
      <c r="H64" s="152">
        <v>10507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50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1461</v>
      </c>
      <c r="H66" s="152">
        <v>1358</v>
      </c>
    </row>
    <row r="67" spans="1:8" ht="15">
      <c r="A67" s="235" t="s">
        <v>207</v>
      </c>
      <c r="B67" s="241" t="s">
        <v>208</v>
      </c>
      <c r="C67" s="151">
        <v>630</v>
      </c>
      <c r="D67" s="151">
        <v>807</v>
      </c>
      <c r="E67" s="237" t="s">
        <v>209</v>
      </c>
      <c r="F67" s="242" t="s">
        <v>210</v>
      </c>
      <c r="G67" s="152">
        <v>415</v>
      </c>
      <c r="H67" s="152">
        <v>410</v>
      </c>
    </row>
    <row r="68" spans="1:8" ht="15">
      <c r="A68" s="235" t="s">
        <v>211</v>
      </c>
      <c r="B68" s="241" t="s">
        <v>212</v>
      </c>
      <c r="C68" s="151">
        <v>2471</v>
      </c>
      <c r="D68" s="151">
        <v>3258</v>
      </c>
      <c r="E68" s="237" t="s">
        <v>213</v>
      </c>
      <c r="F68" s="242" t="s">
        <v>214</v>
      </c>
      <c r="G68" s="152">
        <v>375</v>
      </c>
      <c r="H68" s="152">
        <v>161</v>
      </c>
    </row>
    <row r="69" spans="1:8" ht="15">
      <c r="A69" s="235" t="s">
        <v>215</v>
      </c>
      <c r="B69" s="241" t="s">
        <v>216</v>
      </c>
      <c r="C69" s="151">
        <v>2318</v>
      </c>
      <c r="D69" s="151">
        <v>1766</v>
      </c>
      <c r="E69" s="251" t="s">
        <v>78</v>
      </c>
      <c r="F69" s="242" t="s">
        <v>217</v>
      </c>
      <c r="G69" s="152">
        <v>51</v>
      </c>
      <c r="H69" s="152">
        <v>37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16</v>
      </c>
      <c r="H70" s="152">
        <v>16</v>
      </c>
    </row>
    <row r="71" spans="1:18" ht="15">
      <c r="A71" s="235" t="s">
        <v>222</v>
      </c>
      <c r="B71" s="241" t="s">
        <v>223</v>
      </c>
      <c r="C71" s="151">
        <v>302</v>
      </c>
      <c r="D71" s="151">
        <v>165</v>
      </c>
      <c r="E71" s="253" t="s">
        <v>46</v>
      </c>
      <c r="F71" s="273" t="s">
        <v>224</v>
      </c>
      <c r="G71" s="161">
        <f>G59+G60+G61+G69+G70</f>
        <v>11819</v>
      </c>
      <c r="H71" s="161">
        <f>H59+H60+H61+H69+H70</f>
        <v>14805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218</v>
      </c>
      <c r="D74" s="151">
        <v>147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5956</v>
      </c>
      <c r="D75" s="155">
        <f>SUM(D67:D74)</f>
        <v>6159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11819</v>
      </c>
      <c r="H79" s="162">
        <f>H71+H74+H75+H76</f>
        <v>14805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7</v>
      </c>
      <c r="D82" s="151">
        <v>8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271</v>
      </c>
      <c r="D87" s="151">
        <v>194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925</v>
      </c>
      <c r="D88" s="151">
        <v>126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1196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8194</v>
      </c>
      <c r="D93" s="155">
        <f>D64+D75+D84+D91+D92</f>
        <v>7897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66977</v>
      </c>
      <c r="D94" s="164">
        <f>D93+D55</f>
        <v>61239</v>
      </c>
      <c r="E94" s="449" t="s">
        <v>270</v>
      </c>
      <c r="F94" s="289" t="s">
        <v>271</v>
      </c>
      <c r="G94" s="165">
        <f>G36+G39+G55+G79</f>
        <v>66977</v>
      </c>
      <c r="H94" s="165">
        <f>H36+H39+H55+H79</f>
        <v>61239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58:D63 C67:D74 C79:D83 C87:D90 C92:D92 G11:H13 G74:H76 G22:H24 G28:H28 G31:H31 G19:H19 G62:H70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второ тримесечие на 2009 година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6173</v>
      </c>
      <c r="D9" s="46">
        <v>9141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4424</v>
      </c>
      <c r="D10" s="46">
        <v>4424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687</v>
      </c>
      <c r="D11" s="46">
        <v>907</v>
      </c>
      <c r="E11" s="300" t="s">
        <v>293</v>
      </c>
      <c r="F11" s="549" t="s">
        <v>294</v>
      </c>
      <c r="G11" s="550">
        <v>17132</v>
      </c>
      <c r="H11" s="550">
        <v>22604</v>
      </c>
    </row>
    <row r="12" spans="1:8" ht="12">
      <c r="A12" s="298" t="s">
        <v>295</v>
      </c>
      <c r="B12" s="299" t="s">
        <v>296</v>
      </c>
      <c r="C12" s="46">
        <v>1936</v>
      </c>
      <c r="D12" s="46">
        <v>2092</v>
      </c>
      <c r="E12" s="300" t="s">
        <v>78</v>
      </c>
      <c r="F12" s="549" t="s">
        <v>297</v>
      </c>
      <c r="G12" s="550">
        <v>12616</v>
      </c>
      <c r="H12" s="550">
        <v>588</v>
      </c>
    </row>
    <row r="13" spans="1:18" ht="12">
      <c r="A13" s="298" t="s">
        <v>298</v>
      </c>
      <c r="B13" s="299" t="s">
        <v>299</v>
      </c>
      <c r="C13" s="46">
        <v>562</v>
      </c>
      <c r="D13" s="46">
        <v>567</v>
      </c>
      <c r="E13" s="301" t="s">
        <v>51</v>
      </c>
      <c r="F13" s="551" t="s">
        <v>300</v>
      </c>
      <c r="G13" s="548">
        <f>SUM(G9:G12)</f>
        <v>29748</v>
      </c>
      <c r="H13" s="548">
        <f>SUM(H9:H12)</f>
        <v>23192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9403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2923</v>
      </c>
      <c r="D16" s="47">
        <v>2542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26108</v>
      </c>
      <c r="D19" s="49">
        <f>SUM(D9:D15)+D16</f>
        <v>19673</v>
      </c>
      <c r="E19" s="304" t="s">
        <v>317</v>
      </c>
      <c r="F19" s="552" t="s">
        <v>318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109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</v>
      </c>
      <c r="D22" s="46">
        <v>15</v>
      </c>
      <c r="E22" s="304" t="s">
        <v>326</v>
      </c>
      <c r="F22" s="552" t="s">
        <v>327</v>
      </c>
      <c r="G22" s="550">
        <v>77</v>
      </c>
      <c r="H22" s="550">
        <v>107</v>
      </c>
    </row>
    <row r="23" spans="1:8" ht="24">
      <c r="A23" s="298" t="s">
        <v>328</v>
      </c>
      <c r="B23" s="305" t="s">
        <v>329</v>
      </c>
      <c r="C23" s="46">
        <v>1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84</v>
      </c>
      <c r="D24" s="46">
        <v>116</v>
      </c>
      <c r="E24" s="301" t="s">
        <v>103</v>
      </c>
      <c r="F24" s="554" t="s">
        <v>334</v>
      </c>
      <c r="G24" s="548">
        <f>SUM(G19:G23)</f>
        <v>187</v>
      </c>
      <c r="H24" s="548">
        <f>SUM(H19:H23)</f>
        <v>108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41</v>
      </c>
      <c r="D25" s="46">
        <v>45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145</v>
      </c>
      <c r="D26" s="49">
        <f>SUM(D22:D25)</f>
        <v>176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26253</v>
      </c>
      <c r="D28" s="50">
        <f>D26+D19</f>
        <v>19849</v>
      </c>
      <c r="E28" s="127" t="s">
        <v>339</v>
      </c>
      <c r="F28" s="554" t="s">
        <v>340</v>
      </c>
      <c r="G28" s="548">
        <f>G13+G15+G24</f>
        <v>29935</v>
      </c>
      <c r="H28" s="548">
        <f>H13+H15+H24</f>
        <v>23300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3682</v>
      </c>
      <c r="D30" s="50">
        <f>IF((H28-D28)&gt;0,H28-D28,0)</f>
        <v>3451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26253</v>
      </c>
      <c r="D33" s="49">
        <f>D28+D31+D32</f>
        <v>19849</v>
      </c>
      <c r="E33" s="127" t="s">
        <v>353</v>
      </c>
      <c r="F33" s="554" t="s">
        <v>354</v>
      </c>
      <c r="G33" s="53">
        <f>G32+G31+G28</f>
        <v>29935</v>
      </c>
      <c r="H33" s="53">
        <f>H32+H31+H28</f>
        <v>23300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3682</v>
      </c>
      <c r="D34" s="50">
        <f>IF((H33-D33)&gt;0,H33-D33,0)</f>
        <v>3451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368</v>
      </c>
      <c r="D35" s="49">
        <f>D36+D37+D38</f>
        <v>345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368</v>
      </c>
      <c r="D36" s="46">
        <v>345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3314</v>
      </c>
      <c r="D39" s="460">
        <f>+IF((H33-D33-D35)&gt;0,H33-D33-D35,0)</f>
        <v>3106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3314</v>
      </c>
      <c r="D41" s="52">
        <f>IF(H39=0,IF(D39-D40&gt;0,D39-D40+H40,0),IF(H39-H40&lt;0,H40-H39+D39,0))</f>
        <v>3106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29935</v>
      </c>
      <c r="D42" s="53">
        <f>D33+D35+D39</f>
        <v>23300</v>
      </c>
      <c r="E42" s="128" t="s">
        <v>380</v>
      </c>
      <c r="F42" s="129" t="s">
        <v>381</v>
      </c>
      <c r="G42" s="53">
        <f>G39+G33</f>
        <v>29935</v>
      </c>
      <c r="H42" s="53">
        <f>H39+H33</f>
        <v>23300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862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874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36:D36 C38:D38 C40:D40 G31:H32 C22:D25 G15:H1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на 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17911</v>
      </c>
      <c r="D10" s="54">
        <v>22885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-11347</v>
      </c>
      <c r="D11" s="54">
        <v>-15802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-4020</v>
      </c>
      <c r="D13" s="54">
        <v>-4388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-193</v>
      </c>
      <c r="D14" s="54">
        <v>-150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-321</v>
      </c>
      <c r="D15" s="54">
        <v>-444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-173</v>
      </c>
      <c r="D19" s="54">
        <v>-378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1860</v>
      </c>
      <c r="D20" s="55">
        <f>SUM(D10:D19)</f>
        <v>1718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-8085</v>
      </c>
      <c r="D22" s="54">
        <v>-1181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6519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-1566</v>
      </c>
      <c r="D32" s="55">
        <f>SUM(D22:D31)</f>
        <v>-1181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641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-59</v>
      </c>
      <c r="D37" s="54">
        <v>-65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582</v>
      </c>
      <c r="D42" s="55">
        <f>SUM(D34:D41)</f>
        <v>-65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876</v>
      </c>
      <c r="D43" s="55">
        <f>D42+D32+D20</f>
        <v>472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320</v>
      </c>
      <c r="D44" s="132">
        <v>1150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1196</v>
      </c>
      <c r="D45" s="55">
        <f>D44+D43</f>
        <v>1622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1196</v>
      </c>
      <c r="D46" s="56">
        <v>1622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 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 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 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 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 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 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 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 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 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 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на 2009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3318</v>
      </c>
      <c r="G11" s="58">
        <f>'справка №1-БАЛАНС'!H23</f>
        <v>0</v>
      </c>
      <c r="H11" s="60">
        <v>4724</v>
      </c>
      <c r="I11" s="58">
        <f>'справка №1-БАЛАНС'!H28+'справка №1-БАЛАНС'!H31</f>
        <v>4523</v>
      </c>
      <c r="J11" s="58">
        <f>'справка №1-БАЛАНС'!H29+'справка №1-БАЛАНС'!H32</f>
        <v>0</v>
      </c>
      <c r="K11" s="60"/>
      <c r="L11" s="344">
        <f>SUM(C11:K11)</f>
        <v>41524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3318</v>
      </c>
      <c r="G15" s="61">
        <f t="shared" si="2"/>
        <v>0</v>
      </c>
      <c r="H15" s="61">
        <f t="shared" si="2"/>
        <v>4724</v>
      </c>
      <c r="I15" s="61">
        <f t="shared" si="2"/>
        <v>4523</v>
      </c>
      <c r="J15" s="61">
        <f t="shared" si="2"/>
        <v>0</v>
      </c>
      <c r="K15" s="61">
        <f t="shared" si="2"/>
        <v>0</v>
      </c>
      <c r="L15" s="344">
        <f t="shared" si="1"/>
        <v>41524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3314</v>
      </c>
      <c r="J16" s="345">
        <f>+'справка №1-БАЛАНС'!G32</f>
        <v>0</v>
      </c>
      <c r="K16" s="60"/>
      <c r="L16" s="344">
        <f t="shared" si="1"/>
        <v>3314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4310</v>
      </c>
      <c r="I17" s="62">
        <f t="shared" si="3"/>
        <v>-4310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4310</v>
      </c>
      <c r="I19" s="60">
        <v>-4310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-39</v>
      </c>
      <c r="I28" s="60">
        <v>39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8995</v>
      </c>
      <c r="I29" s="59">
        <f t="shared" si="6"/>
        <v>3566</v>
      </c>
      <c r="J29" s="59">
        <f t="shared" si="6"/>
        <v>0</v>
      </c>
      <c r="K29" s="59">
        <f t="shared" si="6"/>
        <v>0</v>
      </c>
      <c r="L29" s="344">
        <f t="shared" si="1"/>
        <v>44838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8995</v>
      </c>
      <c r="I32" s="59">
        <f t="shared" si="7"/>
        <v>3566</v>
      </c>
      <c r="J32" s="59">
        <f t="shared" si="7"/>
        <v>0</v>
      </c>
      <c r="K32" s="59">
        <f t="shared" si="7"/>
        <v>0</v>
      </c>
      <c r="L32" s="344">
        <f t="shared" si="1"/>
        <v>44838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78" t="s">
        <v>382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на 2009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>
        <v>2815</v>
      </c>
      <c r="F9" s="189"/>
      <c r="G9" s="74">
        <f>D9+E9-F9</f>
        <v>18099</v>
      </c>
      <c r="H9" s="65"/>
      <c r="I9" s="65"/>
      <c r="J9" s="74">
        <f>G9+H9-I9</f>
        <v>18099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18099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4004</v>
      </c>
      <c r="E10" s="189"/>
      <c r="F10" s="189"/>
      <c r="G10" s="74">
        <f aca="true" t="shared" si="2" ref="G10:G39">D10+E10-F10</f>
        <v>4004</v>
      </c>
      <c r="H10" s="65"/>
      <c r="I10" s="65"/>
      <c r="J10" s="74">
        <f aca="true" t="shared" si="3" ref="J10:J39">G10+H10-I10</f>
        <v>4004</v>
      </c>
      <c r="K10" s="65">
        <v>467</v>
      </c>
      <c r="L10" s="65">
        <v>64</v>
      </c>
      <c r="M10" s="65"/>
      <c r="N10" s="74">
        <f aca="true" t="shared" si="4" ref="N10:N39">K10+L10-M10</f>
        <v>531</v>
      </c>
      <c r="O10" s="65"/>
      <c r="P10" s="65"/>
      <c r="Q10" s="74">
        <f t="shared" si="0"/>
        <v>531</v>
      </c>
      <c r="R10" s="74">
        <f t="shared" si="1"/>
        <v>3473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3926</v>
      </c>
      <c r="E11" s="189"/>
      <c r="F11" s="189">
        <v>2</v>
      </c>
      <c r="G11" s="74">
        <f t="shared" si="2"/>
        <v>3924</v>
      </c>
      <c r="H11" s="65"/>
      <c r="I11" s="65"/>
      <c r="J11" s="74">
        <f t="shared" si="3"/>
        <v>3924</v>
      </c>
      <c r="K11" s="65">
        <v>637</v>
      </c>
      <c r="L11" s="65">
        <v>132</v>
      </c>
      <c r="M11" s="65">
        <v>2</v>
      </c>
      <c r="N11" s="74">
        <f t="shared" si="4"/>
        <v>767</v>
      </c>
      <c r="O11" s="65"/>
      <c r="P11" s="65"/>
      <c r="Q11" s="74">
        <f t="shared" si="0"/>
        <v>767</v>
      </c>
      <c r="R11" s="74">
        <f t="shared" si="1"/>
        <v>3157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4445</v>
      </c>
      <c r="E12" s="189">
        <v>2</v>
      </c>
      <c r="F12" s="189">
        <v>154</v>
      </c>
      <c r="G12" s="74">
        <f t="shared" si="2"/>
        <v>4293</v>
      </c>
      <c r="H12" s="65"/>
      <c r="I12" s="65"/>
      <c r="J12" s="74">
        <f t="shared" si="3"/>
        <v>4293</v>
      </c>
      <c r="K12" s="65">
        <v>390</v>
      </c>
      <c r="L12" s="65">
        <v>94</v>
      </c>
      <c r="M12" s="65">
        <v>15</v>
      </c>
      <c r="N12" s="74">
        <f t="shared" si="4"/>
        <v>469</v>
      </c>
      <c r="O12" s="65"/>
      <c r="P12" s="65"/>
      <c r="Q12" s="74">
        <f t="shared" si="0"/>
        <v>469</v>
      </c>
      <c r="R12" s="74">
        <f t="shared" si="1"/>
        <v>3824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26533</v>
      </c>
      <c r="E13" s="189">
        <v>19084</v>
      </c>
      <c r="F13" s="189">
        <v>9480</v>
      </c>
      <c r="G13" s="74">
        <f t="shared" si="2"/>
        <v>36137</v>
      </c>
      <c r="H13" s="65"/>
      <c r="I13" s="65"/>
      <c r="J13" s="74">
        <f t="shared" si="3"/>
        <v>36137</v>
      </c>
      <c r="K13" s="65">
        <v>12662</v>
      </c>
      <c r="L13" s="65">
        <v>346</v>
      </c>
      <c r="M13" s="65">
        <v>68</v>
      </c>
      <c r="N13" s="74">
        <f t="shared" si="4"/>
        <v>12940</v>
      </c>
      <c r="O13" s="65"/>
      <c r="P13" s="65"/>
      <c r="Q13" s="74">
        <f t="shared" si="0"/>
        <v>12940</v>
      </c>
      <c r="R13" s="74">
        <f t="shared" si="1"/>
        <v>23197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380</v>
      </c>
      <c r="E14" s="189">
        <v>2</v>
      </c>
      <c r="F14" s="189"/>
      <c r="G14" s="74">
        <f t="shared" si="2"/>
        <v>382</v>
      </c>
      <c r="H14" s="65"/>
      <c r="I14" s="65"/>
      <c r="J14" s="74">
        <f t="shared" si="3"/>
        <v>382</v>
      </c>
      <c r="K14" s="65">
        <v>295</v>
      </c>
      <c r="L14" s="65">
        <v>37</v>
      </c>
      <c r="M14" s="65"/>
      <c r="N14" s="74">
        <f t="shared" si="4"/>
        <v>332</v>
      </c>
      <c r="O14" s="65"/>
      <c r="P14" s="65"/>
      <c r="Q14" s="74">
        <f t="shared" si="0"/>
        <v>332</v>
      </c>
      <c r="R14" s="74">
        <f t="shared" si="1"/>
        <v>50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11449</v>
      </c>
      <c r="E15" s="457">
        <v>15632</v>
      </c>
      <c r="F15" s="457">
        <v>21903</v>
      </c>
      <c r="G15" s="74">
        <f t="shared" si="2"/>
        <v>5178</v>
      </c>
      <c r="H15" s="458"/>
      <c r="I15" s="458"/>
      <c r="J15" s="74">
        <f t="shared" si="3"/>
        <v>5178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5178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66021</v>
      </c>
      <c r="E17" s="194">
        <f>SUM(E9:E16)</f>
        <v>37535</v>
      </c>
      <c r="F17" s="194">
        <f>SUM(F9:F16)</f>
        <v>31539</v>
      </c>
      <c r="G17" s="74">
        <f t="shared" si="2"/>
        <v>72017</v>
      </c>
      <c r="H17" s="75">
        <f>SUM(H9:H16)</f>
        <v>0</v>
      </c>
      <c r="I17" s="75">
        <f>SUM(I9:I16)</f>
        <v>0</v>
      </c>
      <c r="J17" s="74">
        <f t="shared" si="3"/>
        <v>72017</v>
      </c>
      <c r="K17" s="75">
        <f>SUM(K9:K16)</f>
        <v>14451</v>
      </c>
      <c r="L17" s="75">
        <f>SUM(L9:L16)</f>
        <v>673</v>
      </c>
      <c r="M17" s="75">
        <f>SUM(M9:M16)</f>
        <v>85</v>
      </c>
      <c r="N17" s="74">
        <f t="shared" si="4"/>
        <v>15039</v>
      </c>
      <c r="O17" s="75">
        <f>SUM(O9:O16)</f>
        <v>0</v>
      </c>
      <c r="P17" s="75">
        <f>SUM(P9:P16)</f>
        <v>0</v>
      </c>
      <c r="Q17" s="74">
        <f t="shared" si="5"/>
        <v>15039</v>
      </c>
      <c r="R17" s="74">
        <f t="shared" si="6"/>
        <v>56978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107</v>
      </c>
      <c r="E22" s="189">
        <v>47</v>
      </c>
      <c r="F22" s="189"/>
      <c r="G22" s="74">
        <f t="shared" si="2"/>
        <v>154</v>
      </c>
      <c r="H22" s="65"/>
      <c r="I22" s="65"/>
      <c r="J22" s="74">
        <f t="shared" si="3"/>
        <v>154</v>
      </c>
      <c r="K22" s="65">
        <v>22</v>
      </c>
      <c r="L22" s="65">
        <v>14</v>
      </c>
      <c r="M22" s="65"/>
      <c r="N22" s="74">
        <f t="shared" si="4"/>
        <v>36</v>
      </c>
      <c r="O22" s="65"/>
      <c r="P22" s="65"/>
      <c r="Q22" s="74">
        <f t="shared" si="5"/>
        <v>36</v>
      </c>
      <c r="R22" s="74">
        <f t="shared" si="6"/>
        <v>118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107</v>
      </c>
      <c r="E25" s="190">
        <f aca="true" t="shared" si="7" ref="E25:P25">SUM(E21:E24)</f>
        <v>47</v>
      </c>
      <c r="F25" s="190">
        <f t="shared" si="7"/>
        <v>0</v>
      </c>
      <c r="G25" s="67">
        <f t="shared" si="2"/>
        <v>154</v>
      </c>
      <c r="H25" s="66">
        <f t="shared" si="7"/>
        <v>0</v>
      </c>
      <c r="I25" s="66">
        <f t="shared" si="7"/>
        <v>0</v>
      </c>
      <c r="J25" s="67">
        <f t="shared" si="3"/>
        <v>154</v>
      </c>
      <c r="K25" s="66">
        <f t="shared" si="7"/>
        <v>22</v>
      </c>
      <c r="L25" s="66">
        <f t="shared" si="7"/>
        <v>14</v>
      </c>
      <c r="M25" s="66">
        <f t="shared" si="7"/>
        <v>0</v>
      </c>
      <c r="N25" s="67">
        <f t="shared" si="4"/>
        <v>36</v>
      </c>
      <c r="O25" s="66">
        <f t="shared" si="7"/>
        <v>0</v>
      </c>
      <c r="P25" s="66">
        <f t="shared" si="7"/>
        <v>0</v>
      </c>
      <c r="Q25" s="67">
        <f t="shared" si="5"/>
        <v>36</v>
      </c>
      <c r="R25" s="67">
        <f t="shared" si="6"/>
        <v>118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1521</v>
      </c>
      <c r="H27" s="70">
        <f t="shared" si="8"/>
        <v>0</v>
      </c>
      <c r="I27" s="70">
        <f t="shared" si="8"/>
        <v>0</v>
      </c>
      <c r="J27" s="71">
        <f t="shared" si="3"/>
        <v>1521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1521</v>
      </c>
      <c r="H38" s="75">
        <f t="shared" si="12"/>
        <v>0</v>
      </c>
      <c r="I38" s="75">
        <f t="shared" si="12"/>
        <v>0</v>
      </c>
      <c r="J38" s="74">
        <f t="shared" si="3"/>
        <v>1521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67649</v>
      </c>
      <c r="E40" s="438">
        <f>E17+E18+E19+E25+E38+E39</f>
        <v>37582</v>
      </c>
      <c r="F40" s="438">
        <f aca="true" t="shared" si="13" ref="F40:R40">F17+F18+F19+F25+F38+F39</f>
        <v>31539</v>
      </c>
      <c r="G40" s="438">
        <f t="shared" si="13"/>
        <v>73692</v>
      </c>
      <c r="H40" s="438">
        <f t="shared" si="13"/>
        <v>0</v>
      </c>
      <c r="I40" s="438">
        <f t="shared" si="13"/>
        <v>0</v>
      </c>
      <c r="J40" s="438">
        <f t="shared" si="13"/>
        <v>73692</v>
      </c>
      <c r="K40" s="438">
        <f t="shared" si="13"/>
        <v>14473</v>
      </c>
      <c r="L40" s="438">
        <f t="shared" si="13"/>
        <v>687</v>
      </c>
      <c r="M40" s="438">
        <f t="shared" si="13"/>
        <v>85</v>
      </c>
      <c r="N40" s="438">
        <f t="shared" si="13"/>
        <v>15075</v>
      </c>
      <c r="O40" s="438">
        <f t="shared" si="13"/>
        <v>0</v>
      </c>
      <c r="P40" s="438">
        <f t="shared" si="13"/>
        <v>0</v>
      </c>
      <c r="Q40" s="438">
        <f t="shared" si="13"/>
        <v>15075</v>
      </c>
      <c r="R40" s="438">
        <f t="shared" si="13"/>
        <v>58617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на 2009 година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166</v>
      </c>
      <c r="D21" s="108"/>
      <c r="E21" s="120">
        <f t="shared" si="0"/>
        <v>166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630</v>
      </c>
      <c r="D24" s="119">
        <f>SUM(D25:D27)</f>
        <v>630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25</v>
      </c>
      <c r="D26" s="108">
        <v>25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605</v>
      </c>
      <c r="D27" s="108">
        <v>605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2471</v>
      </c>
      <c r="D28" s="108">
        <v>2471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2318</v>
      </c>
      <c r="D29" s="108">
        <v>2318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297</v>
      </c>
      <c r="D31" s="108">
        <v>297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5</v>
      </c>
      <c r="D32" s="108">
        <v>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17</v>
      </c>
      <c r="D35" s="108">
        <v>17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218</v>
      </c>
      <c r="D38" s="105">
        <f>SUM(D39:D42)</f>
        <v>218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218</v>
      </c>
      <c r="D42" s="108">
        <v>218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5956</v>
      </c>
      <c r="D43" s="104">
        <f>D24+D28+D29+D31+D30+D32+D33+D38</f>
        <v>5956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6122</v>
      </c>
      <c r="D44" s="103">
        <f>D43+D21+D19+D9</f>
        <v>5956</v>
      </c>
      <c r="E44" s="118">
        <f>E43+E21+E19+E9</f>
        <v>166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2731</v>
      </c>
      <c r="D52" s="103">
        <f>SUM(D53:D55)</f>
        <v>0</v>
      </c>
      <c r="E52" s="119">
        <f>C52-D52</f>
        <v>2731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2731</v>
      </c>
      <c r="D53" s="108"/>
      <c r="E53" s="119">
        <f>C53-D53</f>
        <v>2731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375</v>
      </c>
      <c r="D56" s="103">
        <f>D57+D59</f>
        <v>0</v>
      </c>
      <c r="E56" s="119">
        <f t="shared" si="1"/>
        <v>375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375</v>
      </c>
      <c r="D59" s="108"/>
      <c r="E59" s="119">
        <f t="shared" si="1"/>
        <v>375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6027</v>
      </c>
      <c r="D64" s="108"/>
      <c r="E64" s="119">
        <f t="shared" si="1"/>
        <v>6027</v>
      </c>
      <c r="F64" s="110"/>
    </row>
    <row r="65" spans="1:6" ht="12">
      <c r="A65" s="396" t="s">
        <v>709</v>
      </c>
      <c r="B65" s="397" t="s">
        <v>710</v>
      </c>
      <c r="C65" s="109">
        <v>5575</v>
      </c>
      <c r="D65" s="109"/>
      <c r="E65" s="119">
        <f t="shared" si="1"/>
        <v>5575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9133</v>
      </c>
      <c r="D66" s="103">
        <f>D52+D56+D61+D62+D63+D64</f>
        <v>0</v>
      </c>
      <c r="E66" s="119">
        <f t="shared" si="1"/>
        <v>9133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1187</v>
      </c>
      <c r="D68" s="108"/>
      <c r="E68" s="119">
        <f t="shared" si="1"/>
        <v>1187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2865</v>
      </c>
      <c r="D71" s="105">
        <f>SUM(D72:D74)</f>
        <v>2865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2214</v>
      </c>
      <c r="D72" s="108">
        <v>2214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651</v>
      </c>
      <c r="D74" s="108">
        <v>651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1045</v>
      </c>
      <c r="D80" s="103">
        <f>SUM(D81:D84)</f>
        <v>1045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945</v>
      </c>
      <c r="D84" s="108">
        <v>945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7842</v>
      </c>
      <c r="D85" s="104">
        <f>SUM(D86:D90)+D94</f>
        <v>7842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5564</v>
      </c>
      <c r="D87" s="108">
        <v>5564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1461</v>
      </c>
      <c r="D89" s="108">
        <v>1461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375</v>
      </c>
      <c r="D90" s="103">
        <f>SUM(D91:D93)</f>
        <v>375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159</v>
      </c>
      <c r="D91" s="108">
        <v>159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</v>
      </c>
      <c r="D92" s="108">
        <v>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211</v>
      </c>
      <c r="D93" s="108">
        <v>211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415</v>
      </c>
      <c r="D94" s="108">
        <v>415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51</v>
      </c>
      <c r="D95" s="108">
        <v>51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11803</v>
      </c>
      <c r="D96" s="104">
        <f>D85+D80+D75+D71+D95</f>
        <v>11803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22123</v>
      </c>
      <c r="D97" s="104">
        <f>D96+D68+D66</f>
        <v>11803</v>
      </c>
      <c r="E97" s="104">
        <f>E96+E68+E66</f>
        <v>10320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16</v>
      </c>
      <c r="D102" s="108"/>
      <c r="E102" s="108"/>
      <c r="F102" s="125">
        <f>C102+D102-E102</f>
        <v>16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16</v>
      </c>
      <c r="D105" s="103">
        <f>SUM(D102:D104)</f>
        <v>0</v>
      </c>
      <c r="E105" s="103">
        <f>SUM(E102:E104)</f>
        <v>0</v>
      </c>
      <c r="F105" s="103">
        <f>SUM(F102:F104)</f>
        <v>16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на 2009 година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8</v>
      </c>
      <c r="G19" s="98"/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8</v>
      </c>
      <c r="G26" s="85">
        <f t="shared" si="2"/>
        <v>0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867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второ тримесечие на 2009 година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646</v>
      </c>
      <c r="D12" s="441">
        <v>51</v>
      </c>
      <c r="E12" s="441"/>
      <c r="F12" s="443">
        <v>646</v>
      </c>
    </row>
    <row r="13" spans="1:6" ht="12.75">
      <c r="A13" s="36" t="s">
        <v>873</v>
      </c>
      <c r="B13" s="37"/>
      <c r="C13" s="441">
        <v>858</v>
      </c>
      <c r="D13" s="441">
        <v>77</v>
      </c>
      <c r="E13" s="441"/>
      <c r="F13" s="443">
        <v>858</v>
      </c>
    </row>
    <row r="14" spans="1:6" ht="12.75">
      <c r="A14" s="36" t="s">
        <v>549</v>
      </c>
      <c r="B14" s="37"/>
      <c r="C14" s="441"/>
      <c r="D14" s="441"/>
      <c r="E14" s="441"/>
      <c r="F14" s="443">
        <f aca="true" t="shared" si="0" ref="F14:F26">C14-E14</f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1504</v>
      </c>
      <c r="D27" s="429"/>
      <c r="E27" s="429">
        <f>SUM(E12:E26)</f>
        <v>0</v>
      </c>
      <c r="F27" s="442">
        <f>SUM(F12:F26)</f>
        <v>1504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1504</v>
      </c>
      <c r="D79" s="429"/>
      <c r="E79" s="429">
        <f>E78+E61+E44+E27</f>
        <v>0</v>
      </c>
      <c r="F79" s="442">
        <f>F78+F61+F44+F27</f>
        <v>1504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866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2009-07-29T13:05:07Z</cp:lastPrinted>
  <dcterms:created xsi:type="dcterms:W3CDTF">2000-06-29T12:02:40Z</dcterms:created>
  <dcterms:modified xsi:type="dcterms:W3CDTF">2009-07-30T13:55:34Z</dcterms:modified>
  <cp:category/>
  <cp:version/>
  <cp:contentType/>
  <cp:contentStatus/>
</cp:coreProperties>
</file>