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715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<sst xmlns="http://schemas.openxmlformats.org/spreadsheetml/2006/main" count="1077" uniqueCount="881">
  <si>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</si>
  <si>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</si>
  <si>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</si>
  <si>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</si>
  <si>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</si>
  <si>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</si>
  <si>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</si>
  <si>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</si>
  <si>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</si>
  <si>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</si>
  <si>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</si>
  <si>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</si>
  <si>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</si>
  <si>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</si>
  <si>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</si>
  <si>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</si>
  <si>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</si>
  <si>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</si>
  <si>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</si>
  <si>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</si>
  <si>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</si>
  <si>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</si>
  <si>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</si>
  <si>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</si>
  <si>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</si>
  <si>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</si>
  <si>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</si>
  <si>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</si>
  <si>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</si>
  <si>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</si>
  <si>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</si>
  <si>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</si>
  <si>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</si>
  <si>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</si>
  <si>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</si>
  <si>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</si>
  <si>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</si>
  <si>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</si>
  <si>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</si>
  <si>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</si>
  <si>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</si>
  <si>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</si>
  <si>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</si>
  <si>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</si>
  <si>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</si>
  <si>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</si>
  <si>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</si>
  <si>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</si>
  <si>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</si>
  <si>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</si>
  <si>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</si>
  <si>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</si>
  <si>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</si>
  <si>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</si>
  <si>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</si>
  <si>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</si>
  <si>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</si>
  <si>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</si>
  <si>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</si>
  <si>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</si>
  <si>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</si>
  <si>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</si>
  <si>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</si>
  <si>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</si>
  <si>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</si>
  <si>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</si>
  <si>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</si>
  <si>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</si>
  <si>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</si>
  <si>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</si>
  <si>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</si>
  <si>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</si>
  <si>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</si>
  <si>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</si>
  <si>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</si>
  <si>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</si>
  <si>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</si>
  <si>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</si>
  <si>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</si>
  <si>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</si>
  <si>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</si>
  <si>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</si>
  <si>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</si>
  <si>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</si>
  <si>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</si>
  <si>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</si>
  <si>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</si>
  <si>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</si>
  <si>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</si>
  <si>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</si>
  <si>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</si>
  <si>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</si>
  <si>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</si>
  <si>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</si>
  <si>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</si>
  <si>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</si>
  <si>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</si>
  <si>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</si>
  <si>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</si>
  <si>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</si>
  <si>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</si>
  <si>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</si>
  <si>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</si>
  <si>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</si>
  <si>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</si>
  <si>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</si>
  <si>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</si>
  <si>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</si>
  <si>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</si>
  <si>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</si>
  <si>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</si>
  <si>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</si>
  <si>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</si>
  <si>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</si>
  <si>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</si>
  <si>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</si>
  <si>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</si>
  <si>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</si>
  <si>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</si>
  <si>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</si>
  <si>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</si>
  <si>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</si>
  <si>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</si>
  <si>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</si>
  <si>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</si>
  <si>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</si>
  <si>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</si>
  <si>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</si>
  <si>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</si>
  <si>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</si>
  <si>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</si>
  <si>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</si>
  <si>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</si>
  <si>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</si>
  <si>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</si>
  <si>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</si>
  <si>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</si>
  <si>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</si>
  <si>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</si>
  <si>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</si>
  <si>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</si>
  <si>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</si>
  <si>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</si>
  <si>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</si>
  <si>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</si>
  <si>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</si>
  <si>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</si>
  <si>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</si>
  <si>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</si>
  <si>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</si>
  <si>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</si>
  <si>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</si>
  <si>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</si>
  <si>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</si>
  <si>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</si>
  <si>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</si>
  <si>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</si>
  <si>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</si>
  <si>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</si>
  <si>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</si>
  <si>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</si>
  <si>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</si>
  <si>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</si>
  <si>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</si>
  <si>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</si>
  <si>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</si>
  <si>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</si>
  <si>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</si>
  <si>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</si>
  <si>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</si>
  <si>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</si>
  <si>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</si>
  <si>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</si>
  <si>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</si>
  <si>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</si>
  <si>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</si>
  <si>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</si>
  <si>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</si>
  <si>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</si>
  <si>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</si>
  <si>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</si>
  <si>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</si>
  <si>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</si>
  <si>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</si>
  <si>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</si>
  <si>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</si>
  <si>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</si>
  <si>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</si>
  <si>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</si>
  <si>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</si>
  <si>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</si>
  <si>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</si>
  <si>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</si>
  <si>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</si>
  <si>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</si>
  <si>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</si>
  <si>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</si>
  <si>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</si>
  <si>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</si>
  <si>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</si>
  <si>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</si>
  <si>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</si>
  <si>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</si>
  <si>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</si>
  <si>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</si>
  <si>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</si>
  <si>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</si>
  <si>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</si>
  <si>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</si>
  <si>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</si>
  <si>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</si>
  <si>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</si>
  <si>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</si>
  <si>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</si>
  <si>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</si>
  <si>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</si>
  <si>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</si>
  <si>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</si>
  <si>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</si>
  <si>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</si>
  <si>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</si>
  <si>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</si>
  <si>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</si>
  <si>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</si>
  <si>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</si>
  <si>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</si>
  <si>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</si>
  <si>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</si>
  <si>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</si>
  <si>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</si>
  <si>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</si>
  <si>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</si>
  <si>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</si>
  <si>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</si>
  <si>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</si>
  <si>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</si>
  <si>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</si>
  <si>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</si>
  <si>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</si>
  <si>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</si>
  <si>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</si>
  <si>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</si>
  <si>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</si>
  <si>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</si>
  <si>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</si>
  <si>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</si>
  <si>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</si>
  <si>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</si>
  <si>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</si>
  <si>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</si>
  <si>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</si>
  <si>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</si>
  <si>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</si>
  <si>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</si>
  <si>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</si>
  <si>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</si>
  <si>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</si>
  <si>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</si>
  <si>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</si>
  <si>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</si>
  <si>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</si>
  <si>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</si>
  <si>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</si>
  <si>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</si>
  <si>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</si>
  <si>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</si>
  <si>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</si>
  <si>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</si>
  <si>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</si>
  <si>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</si>
  <si>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</si>
  <si>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</si>
  <si>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</si>
  <si>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</si>
  <si>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</si>
  <si>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</si>
  <si>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</si>
  <si>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</si>
  <si>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</si>
  <si>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</si>
  <si>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</si>
  <si>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</si>
  <si>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</si>
  <si>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</si>
  <si>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</si>
  <si>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</si>
  <si>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</si>
  <si>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</si>
  <si>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</si>
  <si>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</si>
  <si>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</si>
  <si>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</si>
  <si>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</si>
  <si>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</si>
  <si>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</si>
  <si>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</si>
  <si>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</si>
  <si>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</si>
  <si>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</si>
  <si>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</si>
  <si>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</si>
  <si>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</si>
  <si>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</si>
  <si>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</si>
  <si>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</si>
  <si>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</si>
  <si>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</si>
  <si>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</si>
  <si>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</si>
  <si>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</si>
  <si>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</si>
  <si>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</si>
  <si>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</si>
  <si>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</si>
  <si>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</si>
  <si>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</si>
  <si>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</si>
  <si>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</si>
  <si>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</si>
  <si>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</si>
  <si>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</si>
  <si>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</si>
  <si>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</si>
  <si>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</si>
  <si>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</si>
  <si>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</si>
  <si>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</si>
  <si>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</si>
  <si>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</si>
  <si>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</si>
  <si>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</si>
  <si>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</si>
  <si>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</si>
  <si>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</si>
  <si>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</si>
  <si>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</si>
  <si>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</si>
  <si>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</si>
  <si>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</si>
  <si>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</si>
  <si>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</si>
  <si>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</si>
  <si>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</si>
  <si>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</si>
  <si>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</si>
  <si>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</si>
  <si>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</si>
  <si>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</si>
  <si>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</si>
  <si>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</si>
  <si>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</si>
  <si>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</si>
  <si>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</si>
  <si>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</si>
  <si>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</si>
  <si>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</si>
  <si>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</si>
  <si>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</si>
  <si>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</si>
  <si>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</si>
  <si>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</si>
  <si>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</si>
  <si>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</si>
  <si>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</si>
  <si>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</si>
  <si>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</si>
  <si>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</si>
  <si>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</si>
  <si>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</si>
  <si>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</si>
  <si>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</si>
  <si>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</si>
  <si>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</si>
  <si>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</si>
  <si>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</si>
  <si>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</si>
  <si>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</si>
  <si>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</si>
  <si>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</si>
  <si>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</si>
  <si>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</si>
  <si>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</si>
  <si>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</si>
  <si>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</si>
  <si>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</si>
  <si>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</si>
  <si>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</si>
  <si>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</si>
  <si>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</si>
  <si>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</si>
  <si>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</si>
  <si>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</si>
  <si>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</si>
  <si>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</si>
  <si>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</si>
  <si>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</si>
  <si>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</si>
  <si>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</si>
  <si>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</si>
  <si>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</si>
  <si>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</si>
  <si>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</si>
  <si>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</si>
  <si>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</si>
  <si>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</si>
  <si>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</si>
  <si>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</si>
  <si>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</si>
  <si>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</si>
  <si>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</si>
  <si>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</si>
  <si>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</si>
  <si>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</si>
  <si>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</si>
  <si>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</si>
  <si>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</si>
  <si>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</si>
  <si>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</si>
  <si>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</si>
  <si>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</si>
  <si>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</si>
  <si>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</si>
  <si>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</si>
  <si>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</si>
  <si>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</si>
  <si>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</si>
  <si>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</si>
  <si>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</si>
  <si>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</si>
  <si>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</si>
  <si>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</si>
  <si>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</si>
  <si>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</si>
  <si>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</si>
  <si>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</si>
  <si>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</si>
  <si>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</si>
  <si>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</si>
  <si>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</si>
  <si>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</si>
  <si>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</si>
  <si>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</si>
  <si>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</si>
  <si>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</si>
  <si>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</si>
  <si>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</si>
  <si>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</si>
  <si>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</si>
  <si>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</si>
  <si>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</si>
  <si>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</si>
  <si>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</si>
  <si>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</si>
  <si>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</si>
  <si>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</si>
  <si>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</si>
  <si>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</si>
  <si>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</si>
  <si>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</si>
  <si>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</si>
  <si>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</si>
  <si>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</si>
  <si>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</si>
  <si>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</si>
  <si>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</si>
  <si>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</si>
  <si>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</si>
  <si>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</si>
  <si>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</si>
  <si>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</si>
  <si>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</si>
  <si>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</si>
  <si>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</si>
  <si>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</si>
  <si>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</si>
  <si>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</si>
  <si>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</si>
  <si>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</si>
  <si>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</si>
  <si>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</si>
  <si>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</si>
  <si>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</si>
  <si>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</si>
  <si>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</si>
  <si>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</si>
  <si>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</si>
  <si>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</si>
  <si>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</si>
  <si>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</si>
  <si>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</si>
  <si>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</si>
  <si>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</si>
  <si>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</si>
  <si>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</si>
  <si>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</si>
  <si>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</si>
  <si>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</si>
  <si>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</si>
  <si>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</si>
  <si>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</si>
  <si>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</si>
  <si>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</si>
  <si>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</si>
  <si>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</si>
  <si>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</si>
  <si>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</si>
  <si>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</si>
  <si>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</si>
  <si>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</si>
  <si>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</si>
  <si>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</si>
  <si>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</si>
  <si>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</si>
  <si>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</si>
  <si>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</si>
  <si>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</si>
  <si>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</si>
  <si>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</si>
  <si>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</si>
  <si>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</si>
  <si>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</si>
  <si>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</si>
  <si>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</si>
  <si>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</si>
  <si>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</si>
  <si>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</si>
  <si>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</si>
  <si>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</si>
  <si>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</si>
  <si>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</si>
  <si>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</si>
  <si>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</si>
  <si>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</si>
  <si>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</si>
  <si>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</si>
  <si>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</si>
  <si>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</si>
  <si>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</si>
  <si>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</si>
  <si>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</si>
  <si>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</si>
  <si>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</si>
  <si>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</si>
  <si>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</si>
  <si>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</si>
  <si>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</si>
  <si>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</si>
  <si>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</si>
  <si>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</si>
  <si>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</si>
  <si>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</si>
  <si>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</si>
  <si>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</si>
  <si>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</si>
  <si>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</si>
  <si>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</si>
  <si>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</si>
  <si>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</si>
  <si>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</si>
  <si>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</si>
  <si>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</si>
  <si>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</si>
  <si>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</si>
  <si>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</si>
  <si>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</si>
  <si>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</si>
  <si>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</si>
  <si>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</si>
  <si>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</si>
  <si>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</si>
  <si>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</si>
  <si>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</si>
  <si>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</si>
  <si>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</si>
  <si>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</si>
  <si>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</si>
  <si>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</si>
  <si>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</si>
  <si>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</si>
  <si>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</si>
  <si>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</si>
  <si>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</si>
  <si>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</si>
  <si>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</si>
  <si>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</si>
  <si>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</si>
  <si>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</si>
  <si>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</si>
  <si>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</si>
  <si>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</si>
  <si>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</si>
  <si>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</si>
  <si>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</si>
  <si>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</si>
  <si>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</si>
  <si>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</si>
  <si>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</si>
  <si>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</si>
  <si>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</si>
  <si>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</si>
  <si>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</si>
  <si>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</si>
  <si>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</si>
  <si>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</si>
  <si>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</si>
  <si>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</si>
  <si>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</si>
  <si>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</si>
  <si>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</si>
  <si>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</si>
  <si>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</si>
  <si>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</si>
  <si>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</si>
  <si>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</si>
  <si>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</si>
  <si>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</si>
  <si>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</si>
  <si>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</si>
  <si>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</si>
  <si>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</si>
  <si>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</si>
  <si>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</si>
  <si>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</si>
  <si>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</si>
  <si>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</si>
  <si>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</si>
  <si>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</si>
  <si>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</si>
  <si>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</si>
  <si>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</si>
  <si>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</si>
  <si>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</si>
  <si>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</si>
  <si>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</si>
  <si>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</si>
  <si>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</si>
  <si>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</si>
  <si>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</si>
  <si>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</si>
  <si>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</si>
  <si>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</si>
  <si>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</si>
  <si>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</si>
  <si>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</si>
  <si>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</si>
  <si>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</si>
  <si>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</si>
  <si>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</si>
  <si>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</si>
  <si>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</si>
  <si>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</si>
  <si>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</si>
  <si>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</si>
  <si>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</si>
  <si>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</si>
  <si>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</si>
  <si>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</si>
  <si>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</si>
  <si>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</si>
  <si>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</si>
  <si>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</si>
  <si>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</si>
  <si>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</si>
  <si>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</si>
  <si>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</si>
  <si>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</si>
  <si>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</si>
  <si>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</si>
  <si>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</si>
  <si>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</si>
  <si>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</si>
  <si>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</si>
  <si>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</si>
  <si>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</si>
  <si>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</si>
  <si>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</si>
  <si>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</si>
  <si>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</si>
  <si>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</si>
  <si>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</si>
  <si>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</si>
  <si>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</si>
  <si>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</si>
  <si>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</si>
  <si>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</si>
  <si>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</si>
  <si>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</si>
  <si>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</si>
  <si>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</si>
  <si>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</si>
  <si>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</si>
  <si>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</si>
  <si>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</si>
  <si>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</si>
  <si>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</si>
  <si>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</si>
  <si>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</si>
  <si>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</si>
  <si>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</si>
  <si>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</si>
  <si>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</si>
  <si>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</si>
  <si>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</si>
  <si>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</si>
  <si>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</si>
  <si>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</si>
  <si>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</si>
  <si>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</si>
  <si>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</si>
  <si>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</si>
  <si>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</si>
  <si>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</si>
  <si>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</si>
  <si>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</si>
  <si>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</si>
  <si>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</si>
  <si>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</si>
  <si>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</si>
  <si>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</si>
  <si>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</si>
  <si>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</si>
  <si>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</si>
  <si>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</si>
  <si>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</si>
  <si>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</si>
  <si>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</si>
  <si>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</si>
  <si>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</si>
  <si>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</si>
  <si>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</si>
  <si>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</si>
  <si>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</si>
  <si>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</si>
  <si>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</si>
  <si>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</si>
  <si>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</si>
  <si>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</si>
  <si>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</si>
  <si>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</si>
  <si>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</si>
  <si>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</si>
  <si>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</si>
  <si>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</si>
  <si>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</si>
  <si>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</si>
  <si>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</si>
  <si>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</si>
  <si>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</si>
  <si>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</si>
  <si>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</si>
  <si>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</si>
  <si>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</si>
  <si>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</si>
  <si>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</si>
  <si>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</si>
  <si>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</si>
  <si>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</si>
  <si>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</si>
  <si>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</si>
  <si>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</si>
  <si>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</si>
  <si>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</si>
  <si>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</si>
  <si>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</si>
  <si>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</si>
  <si>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</si>
  <si>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</si>
  <si>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</si>
  <si>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</si>
  <si>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</si>
  <si>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</si>
  <si>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</si>
  <si>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</si>
  <si>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</si>
  <si>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</si>
  <si>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</si>
  <si>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</si>
  <si>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</si>
  <si>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</si>
  <si>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</si>
  <si>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</si>
  <si>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</si>
  <si>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</si>
  <si>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</si>
  <si>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</si>
  <si>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</si>
  <si>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</si>
  <si>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</si>
  <si>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</si>
  <si>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</si>
  <si>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</si>
  <si>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</si>
  <si>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</si>
  <si>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</si>
  <si>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</si>
  <si>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</si>
  <si>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</si>
  <si>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</si>
  <si>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</si>
  <si>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</si>
  <si>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</si>
  <si>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</si>
  <si>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</si>
  <si>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</si>
  <si>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</si>
  <si>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</si>
  <si>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</si>
  <si>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</si>
  <si>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</si>
  <si>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</si>
  <si>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</si>
  <si>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</si>
  <si>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</si>
  <si>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</si>
  <si>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</si>
  <si>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</si>
  <si>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</si>
  <si>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</si>
  <si>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</si>
  <si>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</si>
  <si>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</si>
  <si>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</si>
  <si>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</si>
  <si>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</si>
  <si>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</si>
  <si>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</si>
  <si>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</si>
  <si>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</si>
  <si>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</si>
  <si>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</si>
  <si>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</si>
  <si>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</si>
  <si>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</si>
  <si>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</si>
  <si>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</si>
  <si>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</si>
  <si>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</si>
  <si>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</si>
  <si>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</si>
  <si>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</si>
  <si>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</si>
  <si>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</si>
  <si>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</si>
  <si>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</si>
  <si>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</si>
  <si>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</si>
  <si>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</si>
  <si>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</si>
  <si>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</si>
  <si>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</si>
  <si>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</si>
  <si>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</si>
  <si>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</si>
  <si>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</si>
  <si>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</si>
  <si>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</si>
  <si>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</si>
  <si>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</si>
  <si>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"Параходство Българско речно плаване" АД</t>
  </si>
  <si>
    <t>консолидиран</t>
  </si>
  <si>
    <t xml:space="preserve"> първо шестмесечие на 2008 г.</t>
  </si>
  <si>
    <t xml:space="preserve">Дата на съставяне: 28.08.2008 г. </t>
  </si>
  <si>
    <t>/Г. Петрова/</t>
  </si>
  <si>
    <t>/инж. Д. Кочанов/</t>
  </si>
  <si>
    <t>28.08.2008 г.</t>
  </si>
  <si>
    <t xml:space="preserve">Дата на съставяне: 28.08.2008 г.                                      </t>
  </si>
  <si>
    <t xml:space="preserve">                      /Г.Петрова/</t>
  </si>
  <si>
    <t xml:space="preserve">                        /инж. Д. Кочанов/</t>
  </si>
  <si>
    <t xml:space="preserve">Дата  на съставяне: 28.08.2008 г.                                                                                                                              </t>
  </si>
  <si>
    <t xml:space="preserve"> Ръководител:</t>
  </si>
  <si>
    <t xml:space="preserve">   /Г. Петрова/</t>
  </si>
  <si>
    <t xml:space="preserve">         /инж. Д. Кочанов/</t>
  </si>
  <si>
    <t xml:space="preserve">Дата на съставяне: 28.08.2008 г.                        </t>
  </si>
  <si>
    <t xml:space="preserve">Съставител:                    </t>
  </si>
  <si>
    <t>Дата на съставяне: 28.08.2008 г.</t>
  </si>
  <si>
    <t xml:space="preserve">                      /Г. Петрова/</t>
  </si>
  <si>
    <t xml:space="preserve">                         /инж. Д. Кочанов/</t>
  </si>
  <si>
    <t>1. "ВИ ТИ СИ" АД</t>
  </si>
  <si>
    <t xml:space="preserve">2. "МАЯК КМ" АД </t>
  </si>
  <si>
    <t>1.ИНТЕРЛИХТЕР-БУДАПЕЩА</t>
  </si>
  <si>
    <t xml:space="preserve">          /Г. Петрова/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</si>
</sst>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462" t="s">
        <v>858</v>
      </c>
      <c r="F3" s="217" t="s">
        <v>2</v>
      </c>
      <c r="G3" s="172"/>
      <c r="H3" s="461">
        <v>827183719</v>
      </c>
    </row>
    <row r="4" spans="1:8" ht="15">
      <c r="A4" s="579" t="s">
        <v>3</v>
      </c>
      <c r="B4" s="585"/>
      <c r="C4" s="585"/>
      <c r="D4" s="585"/>
      <c r="E4" s="504" t="s">
        <v>859</v>
      </c>
      <c r="F4" s="581" t="s">
        <v>4</v>
      </c>
      <c r="G4" s="582"/>
      <c r="H4" s="461">
        <v>1114</v>
      </c>
    </row>
    <row r="5" spans="1:8" ht="15">
      <c r="A5" s="579" t="s">
        <v>5</v>
      </c>
      <c r="B5" s="580"/>
      <c r="C5" s="580"/>
      <c r="D5" s="580"/>
      <c r="E5" s="505" t="s">
        <v>860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15365</v>
      </c>
      <c r="D11" s="151">
        <v>15365</v>
      </c>
      <c r="E11" s="237" t="s">
        <v>22</v>
      </c>
      <c r="F11" s="242" t="s">
        <v>23</v>
      </c>
      <c r="G11" s="152">
        <v>28959</v>
      </c>
      <c r="H11" s="152">
        <v>28959</v>
      </c>
    </row>
    <row r="12" spans="1:8" ht="15">
      <c r="A12" s="235" t="s">
        <v>24</v>
      </c>
      <c r="B12" s="241" t="s">
        <v>25</v>
      </c>
      <c r="C12" s="151">
        <v>4322</v>
      </c>
      <c r="D12" s="151">
        <v>4405</v>
      </c>
      <c r="E12" s="237" t="s">
        <v>26</v>
      </c>
      <c r="F12" s="242" t="s">
        <v>27</v>
      </c>
      <c r="G12" s="153">
        <v>28959</v>
      </c>
      <c r="H12" s="153">
        <v>28959</v>
      </c>
    </row>
    <row r="13" spans="1:8" ht="15">
      <c r="A13" s="235" t="s">
        <v>28</v>
      </c>
      <c r="B13" s="241" t="s">
        <v>29</v>
      </c>
      <c r="C13" s="151">
        <v>2521</v>
      </c>
      <c r="D13" s="151">
        <v>2585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4378</v>
      </c>
      <c r="D14" s="151">
        <v>4467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15388</v>
      </c>
      <c r="D15" s="151">
        <v>14019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122</v>
      </c>
      <c r="D16" s="151">
        <v>157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5685</v>
      </c>
      <c r="D17" s="151">
        <v>2188</v>
      </c>
      <c r="E17" s="243" t="s">
        <v>46</v>
      </c>
      <c r="F17" s="245" t="s">
        <v>47</v>
      </c>
      <c r="G17" s="154">
        <f>G11+G14+G15+G16</f>
        <v>28959</v>
      </c>
      <c r="H17" s="154">
        <f>H11+H14+H15+H16</f>
        <v>28959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47781</v>
      </c>
      <c r="D19" s="155">
        <f>SUM(D11:D18)</f>
        <v>43186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8062</v>
      </c>
      <c r="H21" s="156">
        <f>SUM(H22:H24)</f>
        <v>4834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3318</v>
      </c>
      <c r="H22" s="152">
        <v>90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65</v>
      </c>
      <c r="D24" s="151">
        <v>6</v>
      </c>
      <c r="E24" s="237" t="s">
        <v>72</v>
      </c>
      <c r="F24" s="242" t="s">
        <v>73</v>
      </c>
      <c r="G24" s="152">
        <v>4744</v>
      </c>
      <c r="H24" s="152">
        <v>4744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8062</v>
      </c>
      <c r="H25" s="154">
        <f>H19+H20+H21</f>
        <v>4834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65</v>
      </c>
      <c r="D27" s="155">
        <f>SUM(D23:D26)</f>
        <v>6</v>
      </c>
      <c r="E27" s="253" t="s">
        <v>83</v>
      </c>
      <c r="F27" s="242" t="s">
        <v>84</v>
      </c>
      <c r="G27" s="154">
        <f>SUM(G28:G30)</f>
        <v>1639</v>
      </c>
      <c r="H27" s="154">
        <f>SUM(H28:H30)</f>
        <v>650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1639</v>
      </c>
      <c r="H28" s="152">
        <v>650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3999</v>
      </c>
      <c r="H31" s="152">
        <v>4217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5638</v>
      </c>
      <c r="H33" s="154">
        <f>H27+H31+H32</f>
        <v>4867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17</v>
      </c>
      <c r="D34" s="155">
        <f>SUM(D35:D38)</f>
        <v>17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42659</v>
      </c>
      <c r="H36" s="154">
        <f>H25+H17+H33</f>
        <v>38660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17</v>
      </c>
      <c r="D38" s="151">
        <v>17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2053</v>
      </c>
      <c r="H39" s="158">
        <v>1518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2898</v>
      </c>
      <c r="H43" s="152">
        <v>2898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1329</v>
      </c>
      <c r="H44" s="152">
        <v>1699</v>
      </c>
    </row>
    <row r="45" spans="1:15" ht="15">
      <c r="A45" s="235" t="s">
        <v>136</v>
      </c>
      <c r="B45" s="249" t="s">
        <v>137</v>
      </c>
      <c r="C45" s="155">
        <f>C34+C39+C44</f>
        <v>17</v>
      </c>
      <c r="D45" s="155">
        <f>D34+D39+D44</f>
        <v>17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484</v>
      </c>
      <c r="H48" s="152">
        <v>490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4711</v>
      </c>
      <c r="H49" s="154">
        <f>SUM(H43:H48)</f>
        <v>5087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1168</v>
      </c>
      <c r="H53" s="152">
        <v>1168</v>
      </c>
    </row>
    <row r="54" spans="1:8" ht="15">
      <c r="A54" s="235" t="s">
        <v>166</v>
      </c>
      <c r="B54" s="249" t="s">
        <v>167</v>
      </c>
      <c r="C54" s="151">
        <v>110</v>
      </c>
      <c r="D54" s="151">
        <v>110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47973</v>
      </c>
      <c r="D55" s="155">
        <f>D19+D20+D21+D27+D32+D45+D51+D53+D54</f>
        <v>43319</v>
      </c>
      <c r="E55" s="237" t="s">
        <v>172</v>
      </c>
      <c r="F55" s="261" t="s">
        <v>173</v>
      </c>
      <c r="G55" s="154">
        <f>G49+G51+G52+G53+G54</f>
        <v>5879</v>
      </c>
      <c r="H55" s="154">
        <f>H49+H51+H52+H53+H54</f>
        <v>6255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1956</v>
      </c>
      <c r="D58" s="151">
        <v>1829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31</v>
      </c>
      <c r="D59" s="151">
        <v>31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754</v>
      </c>
      <c r="H60" s="152">
        <v>754</v>
      </c>
    </row>
    <row r="61" spans="1:18" ht="15">
      <c r="A61" s="235" t="s">
        <v>187</v>
      </c>
      <c r="B61" s="244" t="s">
        <v>188</v>
      </c>
      <c r="C61" s="151">
        <v>403</v>
      </c>
      <c r="D61" s="151">
        <v>246</v>
      </c>
      <c r="E61" s="243" t="s">
        <v>189</v>
      </c>
      <c r="F61" s="272" t="s">
        <v>190</v>
      </c>
      <c r="G61" s="154">
        <f>SUM(G62:G68)</f>
        <v>9667</v>
      </c>
      <c r="H61" s="154">
        <f>SUM(H62:H68)</f>
        <v>5215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5815</v>
      </c>
      <c r="H62" s="152">
        <v>690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2390</v>
      </c>
      <c r="D64" s="155">
        <f>SUM(D58:D63)</f>
        <v>2106</v>
      </c>
      <c r="E64" s="237" t="s">
        <v>200</v>
      </c>
      <c r="F64" s="242" t="s">
        <v>201</v>
      </c>
      <c r="G64" s="152">
        <v>1645</v>
      </c>
      <c r="H64" s="152">
        <v>2326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298</v>
      </c>
      <c r="H65" s="152">
        <v>330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1150</v>
      </c>
      <c r="H66" s="152">
        <v>1108</v>
      </c>
    </row>
    <row r="67" spans="1:8" ht="15">
      <c r="A67" s="235" t="s">
        <v>207</v>
      </c>
      <c r="B67" s="241" t="s">
        <v>208</v>
      </c>
      <c r="C67" s="151">
        <v>857</v>
      </c>
      <c r="D67" s="151">
        <v>283</v>
      </c>
      <c r="E67" s="237" t="s">
        <v>209</v>
      </c>
      <c r="F67" s="242" t="s">
        <v>210</v>
      </c>
      <c r="G67" s="152">
        <v>421</v>
      </c>
      <c r="H67" s="152">
        <v>379</v>
      </c>
    </row>
    <row r="68" spans="1:8" ht="15">
      <c r="A68" s="235" t="s">
        <v>211</v>
      </c>
      <c r="B68" s="241" t="s">
        <v>212</v>
      </c>
      <c r="C68" s="151">
        <v>3580</v>
      </c>
      <c r="D68" s="151">
        <v>2764</v>
      </c>
      <c r="E68" s="237" t="s">
        <v>213</v>
      </c>
      <c r="F68" s="242" t="s">
        <v>214</v>
      </c>
      <c r="G68" s="152">
        <v>338</v>
      </c>
      <c r="H68" s="152">
        <v>382</v>
      </c>
    </row>
    <row r="69" spans="1:8" ht="15">
      <c r="A69" s="235" t="s">
        <v>215</v>
      </c>
      <c r="B69" s="241" t="s">
        <v>216</v>
      </c>
      <c r="C69" s="151">
        <v>2013</v>
      </c>
      <c r="D69" s="151">
        <v>1606</v>
      </c>
      <c r="E69" s="251" t="s">
        <v>78</v>
      </c>
      <c r="F69" s="242" t="s">
        <v>217</v>
      </c>
      <c r="G69" s="152">
        <v>109</v>
      </c>
      <c r="H69" s="152">
        <v>136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>
        <v>46</v>
      </c>
      <c r="H70" s="152">
        <v>100</v>
      </c>
    </row>
    <row r="71" spans="1:18" ht="15">
      <c r="A71" s="235" t="s">
        <v>222</v>
      </c>
      <c r="B71" s="241" t="s">
        <v>223</v>
      </c>
      <c r="C71" s="151">
        <v>421</v>
      </c>
      <c r="D71" s="151">
        <v>336</v>
      </c>
      <c r="E71" s="253" t="s">
        <v>46</v>
      </c>
      <c r="F71" s="273" t="s">
        <v>224</v>
      </c>
      <c r="G71" s="161">
        <f>G59+G60+G61+G69+G70</f>
        <v>10576</v>
      </c>
      <c r="H71" s="161">
        <f>H59+H60+H61+H69+H70</f>
        <v>6205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189</v>
      </c>
      <c r="D72" s="151">
        <v>137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225</v>
      </c>
      <c r="D74" s="151">
        <v>174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7285</v>
      </c>
      <c r="D75" s="155">
        <f>SUM(D67:D74)</f>
        <v>5300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10576</v>
      </c>
      <c r="H79" s="162">
        <f>H71+H74+H75+H76</f>
        <v>6205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47</v>
      </c>
      <c r="D82" s="151">
        <v>47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47</v>
      </c>
      <c r="D84" s="155">
        <f>D83+D82+D78</f>
        <v>47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274</v>
      </c>
      <c r="D87" s="151">
        <v>201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3198</v>
      </c>
      <c r="D88" s="151">
        <v>1665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3472</v>
      </c>
      <c r="D91" s="155">
        <f>SUM(D87:D90)</f>
        <v>1866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13194</v>
      </c>
      <c r="D93" s="155">
        <f>D64+D75+D84+D91+D92</f>
        <v>9319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61167</v>
      </c>
      <c r="D94" s="164">
        <f>D93+D55</f>
        <v>52638</v>
      </c>
      <c r="E94" s="449" t="s">
        <v>270</v>
      </c>
      <c r="F94" s="289" t="s">
        <v>271</v>
      </c>
      <c r="G94" s="165">
        <f>G36+G39+G55+G79</f>
        <v>61167</v>
      </c>
      <c r="H94" s="165">
        <f>H36+H39+H55+H79</f>
        <v>52638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861</v>
      </c>
      <c r="B98" s="432"/>
      <c r="C98" s="583" t="s">
        <v>381</v>
      </c>
      <c r="D98" s="583"/>
      <c r="E98" s="583"/>
      <c r="F98" s="170"/>
      <c r="G98" s="171"/>
      <c r="H98" s="172"/>
      <c r="M98" s="157"/>
    </row>
    <row r="99" spans="3:8" ht="15">
      <c r="C99" s="45"/>
      <c r="D99" s="1" t="s">
        <v>862</v>
      </c>
      <c r="E99" s="45"/>
      <c r="F99" s="170"/>
      <c r="G99" s="171"/>
      <c r="H99" s="172"/>
    </row>
    <row r="100" spans="1:5" ht="15">
      <c r="A100" s="173"/>
      <c r="B100" s="173"/>
      <c r="C100" s="583" t="s">
        <v>779</v>
      </c>
      <c r="D100" s="584"/>
      <c r="E100" s="584"/>
    </row>
    <row r="101" ht="25.5">
      <c r="D101" s="169" t="s">
        <v>863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zoomScale="75" zoomScaleNormal="75" workbookViewId="0" topLeftCell="A21">
      <selection activeCell="A1" sqref="A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8" t="str">
        <f>'справка №1-БАЛАНС'!E3</f>
        <v>"Параходство Българско речно плаване" АД</v>
      </c>
      <c r="C2" s="588"/>
      <c r="D2" s="588"/>
      <c r="E2" s="588"/>
      <c r="F2" s="590" t="s">
        <v>2</v>
      </c>
      <c r="G2" s="590"/>
      <c r="H2" s="526">
        <f>'справка №1-БАЛАНС'!H3</f>
        <v>827183719</v>
      </c>
    </row>
    <row r="3" spans="1:8" ht="15">
      <c r="A3" s="467" t="s">
        <v>274</v>
      </c>
      <c r="B3" s="588" t="str">
        <f>'справка №1-БАЛАНС'!E4</f>
        <v>консолидиран</v>
      </c>
      <c r="C3" s="588"/>
      <c r="D3" s="588"/>
      <c r="E3" s="588"/>
      <c r="F3" s="546" t="s">
        <v>4</v>
      </c>
      <c r="G3" s="527"/>
      <c r="H3" s="527">
        <f>'справка №1-БАЛАНС'!H4</f>
        <v>1114</v>
      </c>
    </row>
    <row r="4" spans="1:8" ht="17.25" customHeight="1">
      <c r="A4" s="467" t="s">
        <v>5</v>
      </c>
      <c r="B4" s="589" t="str">
        <f>'справка №1-БАЛАНС'!E5</f>
        <v> първо шестмесечие на 2008 г.</v>
      </c>
      <c r="C4" s="589"/>
      <c r="D4" s="589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10611</v>
      </c>
      <c r="D9" s="46">
        <v>8041</v>
      </c>
      <c r="E9" s="298" t="s">
        <v>284</v>
      </c>
      <c r="F9" s="549" t="s">
        <v>285</v>
      </c>
      <c r="G9" s="550">
        <v>2373</v>
      </c>
      <c r="H9" s="550">
        <v>1865</v>
      </c>
    </row>
    <row r="10" spans="1:8" ht="12">
      <c r="A10" s="298" t="s">
        <v>286</v>
      </c>
      <c r="B10" s="299" t="s">
        <v>287</v>
      </c>
      <c r="C10" s="46">
        <v>5112</v>
      </c>
      <c r="D10" s="46">
        <v>5085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1165</v>
      </c>
      <c r="D11" s="46">
        <v>811</v>
      </c>
      <c r="E11" s="300" t="s">
        <v>292</v>
      </c>
      <c r="F11" s="549" t="s">
        <v>293</v>
      </c>
      <c r="G11" s="550">
        <v>24782</v>
      </c>
      <c r="H11" s="550">
        <v>20518</v>
      </c>
    </row>
    <row r="12" spans="1:8" ht="12">
      <c r="A12" s="298" t="s">
        <v>294</v>
      </c>
      <c r="B12" s="299" t="s">
        <v>295</v>
      </c>
      <c r="C12" s="46">
        <v>2705</v>
      </c>
      <c r="D12" s="46">
        <v>1984</v>
      </c>
      <c r="E12" s="300" t="s">
        <v>78</v>
      </c>
      <c r="F12" s="549" t="s">
        <v>296</v>
      </c>
      <c r="G12" s="550">
        <v>730</v>
      </c>
      <c r="H12" s="550">
        <v>770</v>
      </c>
    </row>
    <row r="13" spans="1:18" ht="12">
      <c r="A13" s="298" t="s">
        <v>297</v>
      </c>
      <c r="B13" s="299" t="s">
        <v>298</v>
      </c>
      <c r="C13" s="46">
        <v>704</v>
      </c>
      <c r="D13" s="46">
        <v>578</v>
      </c>
      <c r="E13" s="301" t="s">
        <v>51</v>
      </c>
      <c r="F13" s="551" t="s">
        <v>299</v>
      </c>
      <c r="G13" s="548">
        <f>SUM(G9:G12)</f>
        <v>27885</v>
      </c>
      <c r="H13" s="548">
        <f>SUM(H9:H12)</f>
        <v>23153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>
        <v>1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-77</v>
      </c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2550</v>
      </c>
      <c r="D16" s="47">
        <v>2845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22770</v>
      </c>
      <c r="D19" s="49">
        <f>SUM(D9:D15)+D16</f>
        <v>19345</v>
      </c>
      <c r="E19" s="304" t="s">
        <v>316</v>
      </c>
      <c r="F19" s="552" t="s">
        <v>317</v>
      </c>
      <c r="G19" s="550">
        <v>5</v>
      </c>
      <c r="H19" s="550">
        <v>2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95</v>
      </c>
      <c r="D22" s="46">
        <v>115</v>
      </c>
      <c r="E22" s="304" t="s">
        <v>325</v>
      </c>
      <c r="F22" s="552" t="s">
        <v>326</v>
      </c>
      <c r="G22" s="550">
        <v>110</v>
      </c>
      <c r="H22" s="550">
        <v>53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118</v>
      </c>
      <c r="D24" s="46">
        <v>85</v>
      </c>
      <c r="E24" s="301" t="s">
        <v>103</v>
      </c>
      <c r="F24" s="554" t="s">
        <v>333</v>
      </c>
      <c r="G24" s="548">
        <f>SUM(G19:G23)</f>
        <v>115</v>
      </c>
      <c r="H24" s="548">
        <f>SUM(H19:H23)</f>
        <v>55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49</v>
      </c>
      <c r="D25" s="46">
        <v>43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262</v>
      </c>
      <c r="D26" s="49">
        <f>SUM(D22:D25)</f>
        <v>243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23032</v>
      </c>
      <c r="D28" s="50">
        <f>D26+D19</f>
        <v>19588</v>
      </c>
      <c r="E28" s="127" t="s">
        <v>338</v>
      </c>
      <c r="F28" s="554" t="s">
        <v>339</v>
      </c>
      <c r="G28" s="548">
        <f>G13+G15+G24</f>
        <v>28000</v>
      </c>
      <c r="H28" s="548">
        <f>H13+H15+H24</f>
        <v>23208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4968</v>
      </c>
      <c r="D30" s="50">
        <f>IF((H28-D28)&gt;0,H28-D28,0)</f>
        <v>3620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23032</v>
      </c>
      <c r="D33" s="49">
        <f>D28-D31+D32</f>
        <v>19588</v>
      </c>
      <c r="E33" s="127" t="s">
        <v>352</v>
      </c>
      <c r="F33" s="554" t="s">
        <v>353</v>
      </c>
      <c r="G33" s="53">
        <f>G32-G31+G28</f>
        <v>28000</v>
      </c>
      <c r="H33" s="53">
        <f>H32-H31+H28</f>
        <v>23208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4968</v>
      </c>
      <c r="D34" s="50">
        <f>IF((H33-D33)&gt;0,H33-D33,0)</f>
        <v>3620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434</v>
      </c>
      <c r="D35" s="49">
        <f>D36+D37+D38</f>
        <v>362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434</v>
      </c>
      <c r="D36" s="46">
        <v>362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4534</v>
      </c>
      <c r="D39" s="460">
        <f>+IF((H33-D33-D35)&gt;0,H33-D33-D35,0)</f>
        <v>3258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>
        <v>535</v>
      </c>
      <c r="D40" s="51">
        <v>155</v>
      </c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3999</v>
      </c>
      <c r="D41" s="52">
        <f>IF(H39=0,IF(D39-D40&gt;0,D39-D40+H40,0),IF(H39-H40&lt;0,H40-H39+D39,0))</f>
        <v>3103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28000</v>
      </c>
      <c r="D42" s="53">
        <f>D33+D35+D39</f>
        <v>23208</v>
      </c>
      <c r="E42" s="128" t="s">
        <v>379</v>
      </c>
      <c r="F42" s="129" t="s">
        <v>380</v>
      </c>
      <c r="G42" s="53">
        <f>G39+G33</f>
        <v>28000</v>
      </c>
      <c r="H42" s="53">
        <f>H39+H33</f>
        <v>23208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5" t="s">
        <v>856</v>
      </c>
      <c r="B45" s="575"/>
      <c r="C45" s="575"/>
      <c r="D45" s="575"/>
      <c r="E45" s="575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864</v>
      </c>
      <c r="C48" s="427" t="s">
        <v>381</v>
      </c>
      <c r="D48" s="586"/>
      <c r="E48" s="586"/>
      <c r="F48" s="586"/>
      <c r="G48" s="586"/>
      <c r="H48" s="586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862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7"/>
      <c r="E50" s="587"/>
      <c r="F50" s="587"/>
      <c r="G50" s="587"/>
      <c r="H50" s="587"/>
    </row>
    <row r="51" spans="1:8" ht="12">
      <c r="A51" s="564"/>
      <c r="B51" s="560"/>
      <c r="C51" s="425"/>
      <c r="D51" s="425" t="s">
        <v>863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"Параходство Българско речно плаване" АД</v>
      </c>
      <c r="C4" s="541" t="s">
        <v>2</v>
      </c>
      <c r="D4" s="541">
        <f>'справка №1-БАЛАНС'!H3</f>
        <v>827183719</v>
      </c>
      <c r="E4" s="323"/>
      <c r="F4" s="323"/>
    </row>
    <row r="5" spans="1:4" ht="15">
      <c r="A5" s="470" t="s">
        <v>274</v>
      </c>
      <c r="B5" s="470" t="str">
        <f>'справка №1-БАЛАНС'!E4</f>
        <v>консолидиран</v>
      </c>
      <c r="C5" s="542" t="s">
        <v>4</v>
      </c>
      <c r="D5" s="541">
        <f>'справка №1-БАЛАНС'!H4</f>
        <v>1114</v>
      </c>
    </row>
    <row r="6" spans="1:6" ht="12" customHeight="1">
      <c r="A6" s="471" t="s">
        <v>5</v>
      </c>
      <c r="B6" s="506" t="str">
        <f>'справка №1-БАЛАНС'!E5</f>
        <v> първо шестмесечие на 2008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27418</v>
      </c>
      <c r="D10" s="54">
        <v>24801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-18313</v>
      </c>
      <c r="D11" s="54">
        <v>-15769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-5066</v>
      </c>
      <c r="D13" s="54">
        <v>-4366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-155</v>
      </c>
      <c r="D14" s="54">
        <v>-135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-469</v>
      </c>
      <c r="D15" s="54">
        <v>-57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-6</v>
      </c>
      <c r="D18" s="54">
        <v>-23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4</v>
      </c>
      <c r="D19" s="54">
        <v>-403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3413</v>
      </c>
      <c r="D20" s="55">
        <f>SUM(D10:D19)</f>
        <v>4048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-1317</v>
      </c>
      <c r="D22" s="54">
        <v>-1385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>
        <v>10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-1317</v>
      </c>
      <c r="D32" s="55">
        <f>SUM(D22:D31)</f>
        <v>-1375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>
        <v>-462</v>
      </c>
      <c r="D37" s="54">
        <v>-483</v>
      </c>
      <c r="E37" s="130"/>
      <c r="F37" s="130"/>
    </row>
    <row r="38" spans="1:6" ht="12">
      <c r="A38" s="332" t="s">
        <v>439</v>
      </c>
      <c r="B38" s="333" t="s">
        <v>440</v>
      </c>
      <c r="C38" s="54">
        <v>-11</v>
      </c>
      <c r="D38" s="54">
        <v>-5</v>
      </c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>
        <v>-17</v>
      </c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-490</v>
      </c>
      <c r="D42" s="55">
        <f>SUM(D34:D41)</f>
        <v>-488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1606</v>
      </c>
      <c r="D43" s="55">
        <f>D42+D32+D20</f>
        <v>2185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1866</v>
      </c>
      <c r="D44" s="132">
        <v>1104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3472</v>
      </c>
      <c r="D45" s="55">
        <f>D44+D43</f>
        <v>3289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3472</v>
      </c>
      <c r="D46" s="56">
        <v>3289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865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76"/>
      <c r="D50" s="576"/>
      <c r="G50" s="133"/>
      <c r="H50" s="133"/>
    </row>
    <row r="51" spans="1:8" ht="12">
      <c r="A51" s="318"/>
      <c r="B51" s="318" t="s">
        <v>866</v>
      </c>
      <c r="C51" s="319"/>
      <c r="D51" s="319"/>
      <c r="G51" s="133"/>
      <c r="H51" s="133"/>
    </row>
    <row r="52" spans="1:8" ht="12">
      <c r="A52" s="318"/>
      <c r="B52" s="436" t="s">
        <v>779</v>
      </c>
      <c r="C52" s="576"/>
      <c r="D52" s="576"/>
      <c r="G52" s="133"/>
      <c r="H52" s="133"/>
    </row>
    <row r="53" spans="1:8" ht="12">
      <c r="A53" s="318"/>
      <c r="B53" s="318" t="s">
        <v>867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zoomScale="75" zoomScaleNormal="75" workbookViewId="0" topLeftCell="A1">
      <selection activeCell="A1" sqref="A1:M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7" t="s">
        <v>459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"Параходство Българско речно плаване"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827183719</v>
      </c>
      <c r="N3" s="2"/>
    </row>
    <row r="4" spans="1:15" s="532" customFormat="1" ht="13.5" customHeight="1">
      <c r="A4" s="467" t="s">
        <v>460</v>
      </c>
      <c r="B4" s="591" t="str">
        <f>'справка №1-БАЛАНС'!E4</f>
        <v>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>
        <f>'справка №1-БАЛАНС'!H4</f>
        <v>1114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 първо шестмесечие на 2008 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28959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90</v>
      </c>
      <c r="G11" s="58">
        <f>'справка №1-БАЛАНС'!H23</f>
        <v>0</v>
      </c>
      <c r="H11" s="60">
        <v>4744</v>
      </c>
      <c r="I11" s="58">
        <f>'справка №1-БАЛАНС'!H28+'справка №1-БАЛАНС'!H31</f>
        <v>4867</v>
      </c>
      <c r="J11" s="58">
        <f>'справка №1-БАЛАНС'!H29+'справка №1-БАЛАНС'!H32</f>
        <v>0</v>
      </c>
      <c r="K11" s="60"/>
      <c r="L11" s="344">
        <f>SUM(C11:K11)</f>
        <v>38660</v>
      </c>
      <c r="M11" s="58">
        <f>'справка №1-БАЛАНС'!H39</f>
        <v>1518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28959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90</v>
      </c>
      <c r="G15" s="61">
        <f t="shared" si="2"/>
        <v>0</v>
      </c>
      <c r="H15" s="61">
        <f t="shared" si="2"/>
        <v>4744</v>
      </c>
      <c r="I15" s="61">
        <f t="shared" si="2"/>
        <v>4867</v>
      </c>
      <c r="J15" s="61">
        <f t="shared" si="2"/>
        <v>0</v>
      </c>
      <c r="K15" s="61">
        <f t="shared" si="2"/>
        <v>0</v>
      </c>
      <c r="L15" s="344">
        <f t="shared" si="1"/>
        <v>38660</v>
      </c>
      <c r="M15" s="61">
        <f t="shared" si="2"/>
        <v>1518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3999</v>
      </c>
      <c r="J16" s="345">
        <f>+'справка №1-БАЛАНС'!G32</f>
        <v>0</v>
      </c>
      <c r="K16" s="60"/>
      <c r="L16" s="344">
        <f t="shared" si="1"/>
        <v>3999</v>
      </c>
      <c r="M16" s="60">
        <v>535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3228</v>
      </c>
      <c r="G17" s="62">
        <f t="shared" si="3"/>
        <v>0</v>
      </c>
      <c r="H17" s="62">
        <f t="shared" si="3"/>
        <v>0</v>
      </c>
      <c r="I17" s="62">
        <f t="shared" si="3"/>
        <v>-3228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>
        <v>3228</v>
      </c>
      <c r="G19" s="60"/>
      <c r="H19" s="60"/>
      <c r="I19" s="60">
        <v>-3228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28959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3318</v>
      </c>
      <c r="G29" s="59">
        <f t="shared" si="6"/>
        <v>0</v>
      </c>
      <c r="H29" s="59">
        <f t="shared" si="6"/>
        <v>4744</v>
      </c>
      <c r="I29" s="59">
        <f t="shared" si="6"/>
        <v>5638</v>
      </c>
      <c r="J29" s="59">
        <f t="shared" si="6"/>
        <v>0</v>
      </c>
      <c r="K29" s="59">
        <f t="shared" si="6"/>
        <v>0</v>
      </c>
      <c r="L29" s="344">
        <f t="shared" si="1"/>
        <v>42659</v>
      </c>
      <c r="M29" s="59">
        <f t="shared" si="6"/>
        <v>2053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28959</v>
      </c>
      <c r="D32" s="59">
        <f t="shared" si="7"/>
        <v>0</v>
      </c>
      <c r="E32" s="59">
        <f t="shared" si="7"/>
        <v>0</v>
      </c>
      <c r="F32" s="59">
        <f t="shared" si="7"/>
        <v>3318</v>
      </c>
      <c r="G32" s="59">
        <f t="shared" si="7"/>
        <v>0</v>
      </c>
      <c r="H32" s="59">
        <f t="shared" si="7"/>
        <v>4744</v>
      </c>
      <c r="I32" s="59">
        <f t="shared" si="7"/>
        <v>5638</v>
      </c>
      <c r="J32" s="59">
        <f t="shared" si="7"/>
        <v>0</v>
      </c>
      <c r="K32" s="59">
        <f t="shared" si="7"/>
        <v>0</v>
      </c>
      <c r="L32" s="344">
        <f t="shared" si="1"/>
        <v>42659</v>
      </c>
      <c r="M32" s="59">
        <f>M29+M30+M31</f>
        <v>2053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857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868</v>
      </c>
      <c r="B38" s="19"/>
      <c r="C38" s="15"/>
      <c r="D38" s="578" t="s">
        <v>381</v>
      </c>
      <c r="E38" s="578"/>
      <c r="F38" s="578"/>
      <c r="G38" s="578"/>
      <c r="H38" s="578"/>
      <c r="I38" s="578"/>
      <c r="J38" s="15" t="s">
        <v>869</v>
      </c>
      <c r="K38" s="15"/>
      <c r="L38" s="578"/>
      <c r="M38" s="578"/>
      <c r="N38" s="11"/>
    </row>
    <row r="39" spans="1:13" ht="12">
      <c r="A39" s="536"/>
      <c r="B39" s="537"/>
      <c r="C39" s="538"/>
      <c r="D39" s="538"/>
      <c r="E39" s="538" t="s">
        <v>870</v>
      </c>
      <c r="F39" s="538"/>
      <c r="G39" s="538"/>
      <c r="H39" s="538"/>
      <c r="I39" s="538"/>
      <c r="J39" s="538"/>
      <c r="K39" s="538" t="s">
        <v>871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5" bottom="0.35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383</v>
      </c>
      <c r="B2" s="597"/>
      <c r="C2" s="598" t="str">
        <f>'справка №1-БАЛАНС'!E3</f>
        <v>"Параходство Българско речно плаване"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827183719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 първо шестмесечие на 2008 г.</v>
      </c>
      <c r="D3" s="599"/>
      <c r="E3" s="599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>
        <f>'справка №1-БАЛАНС'!H4</f>
        <v>1114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1" t="s">
        <v>463</v>
      </c>
      <c r="B5" s="602"/>
      <c r="C5" s="605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10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10" t="s">
        <v>528</v>
      </c>
      <c r="R5" s="610" t="s">
        <v>529</v>
      </c>
    </row>
    <row r="6" spans="1:18" s="100" customFormat="1" ht="48">
      <c r="A6" s="603"/>
      <c r="B6" s="604"/>
      <c r="C6" s="606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1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1"/>
      <c r="R6" s="611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15365</v>
      </c>
      <c r="E9" s="189"/>
      <c r="F9" s="189"/>
      <c r="G9" s="74">
        <f>D9+E9-F9</f>
        <v>15365</v>
      </c>
      <c r="H9" s="65"/>
      <c r="I9" s="65"/>
      <c r="J9" s="74">
        <f>G9+H9-I9</f>
        <v>15365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15365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4750</v>
      </c>
      <c r="E10" s="189">
        <v>2</v>
      </c>
      <c r="F10" s="189"/>
      <c r="G10" s="74">
        <f aca="true" t="shared" si="2" ref="G10:G39">D10+E10-F10</f>
        <v>4752</v>
      </c>
      <c r="H10" s="65"/>
      <c r="I10" s="65"/>
      <c r="J10" s="74">
        <f aca="true" t="shared" si="3" ref="J10:J39">G10+H10-I10</f>
        <v>4752</v>
      </c>
      <c r="K10" s="65">
        <v>345</v>
      </c>
      <c r="L10" s="65">
        <v>85</v>
      </c>
      <c r="M10" s="65"/>
      <c r="N10" s="74">
        <f aca="true" t="shared" si="4" ref="N10:N39">K10+L10-M10</f>
        <v>430</v>
      </c>
      <c r="O10" s="65"/>
      <c r="P10" s="65"/>
      <c r="Q10" s="74">
        <f t="shared" si="0"/>
        <v>430</v>
      </c>
      <c r="R10" s="74">
        <f t="shared" si="1"/>
        <v>4322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2907</v>
      </c>
      <c r="E11" s="189">
        <v>153</v>
      </c>
      <c r="F11" s="189"/>
      <c r="G11" s="74">
        <f t="shared" si="2"/>
        <v>3060</v>
      </c>
      <c r="H11" s="65"/>
      <c r="I11" s="65"/>
      <c r="J11" s="74">
        <f t="shared" si="3"/>
        <v>3060</v>
      </c>
      <c r="K11" s="65">
        <v>322</v>
      </c>
      <c r="L11" s="65">
        <v>217</v>
      </c>
      <c r="M11" s="65"/>
      <c r="N11" s="74">
        <f t="shared" si="4"/>
        <v>539</v>
      </c>
      <c r="O11" s="65"/>
      <c r="P11" s="65"/>
      <c r="Q11" s="74">
        <f t="shared" si="0"/>
        <v>539</v>
      </c>
      <c r="R11" s="74">
        <f t="shared" si="1"/>
        <v>2521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4683</v>
      </c>
      <c r="E12" s="189">
        <v>12</v>
      </c>
      <c r="F12" s="189">
        <v>1</v>
      </c>
      <c r="G12" s="74">
        <f t="shared" si="2"/>
        <v>4694</v>
      </c>
      <c r="H12" s="65"/>
      <c r="I12" s="65"/>
      <c r="J12" s="74">
        <f t="shared" si="3"/>
        <v>4694</v>
      </c>
      <c r="K12" s="65">
        <v>216</v>
      </c>
      <c r="L12" s="65">
        <v>100</v>
      </c>
      <c r="M12" s="65"/>
      <c r="N12" s="74">
        <f t="shared" si="4"/>
        <v>316</v>
      </c>
      <c r="O12" s="65"/>
      <c r="P12" s="65"/>
      <c r="Q12" s="74">
        <f t="shared" si="0"/>
        <v>316</v>
      </c>
      <c r="R12" s="74">
        <f t="shared" si="1"/>
        <v>4378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26074</v>
      </c>
      <c r="E13" s="189">
        <v>2082</v>
      </c>
      <c r="F13" s="189"/>
      <c r="G13" s="74">
        <f t="shared" si="2"/>
        <v>28156</v>
      </c>
      <c r="H13" s="65"/>
      <c r="I13" s="65"/>
      <c r="J13" s="74">
        <f t="shared" si="3"/>
        <v>28156</v>
      </c>
      <c r="K13" s="65">
        <v>12055</v>
      </c>
      <c r="L13" s="65">
        <v>713</v>
      </c>
      <c r="M13" s="65"/>
      <c r="N13" s="74">
        <f t="shared" si="4"/>
        <v>12768</v>
      </c>
      <c r="O13" s="65"/>
      <c r="P13" s="65"/>
      <c r="Q13" s="74">
        <f t="shared" si="0"/>
        <v>12768</v>
      </c>
      <c r="R13" s="74">
        <f t="shared" si="1"/>
        <v>15388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374</v>
      </c>
      <c r="E14" s="189">
        <v>13</v>
      </c>
      <c r="F14" s="189"/>
      <c r="G14" s="74">
        <f t="shared" si="2"/>
        <v>387</v>
      </c>
      <c r="H14" s="65"/>
      <c r="I14" s="65"/>
      <c r="J14" s="74">
        <f t="shared" si="3"/>
        <v>387</v>
      </c>
      <c r="K14" s="65">
        <v>217</v>
      </c>
      <c r="L14" s="65">
        <v>48</v>
      </c>
      <c r="M14" s="65"/>
      <c r="N14" s="74">
        <f t="shared" si="4"/>
        <v>265</v>
      </c>
      <c r="O14" s="65"/>
      <c r="P14" s="65"/>
      <c r="Q14" s="74">
        <f t="shared" si="0"/>
        <v>265</v>
      </c>
      <c r="R14" s="74">
        <f t="shared" si="1"/>
        <v>122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>
        <v>2188</v>
      </c>
      <c r="E15" s="457">
        <v>5598</v>
      </c>
      <c r="F15" s="457">
        <v>2101</v>
      </c>
      <c r="G15" s="74">
        <f t="shared" si="2"/>
        <v>5685</v>
      </c>
      <c r="H15" s="458"/>
      <c r="I15" s="458"/>
      <c r="J15" s="74">
        <f t="shared" si="3"/>
        <v>5685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5685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56341</v>
      </c>
      <c r="E17" s="194">
        <f>SUM(E9:E16)</f>
        <v>7860</v>
      </c>
      <c r="F17" s="194">
        <f>SUM(F9:F16)</f>
        <v>2102</v>
      </c>
      <c r="G17" s="74">
        <f t="shared" si="2"/>
        <v>62099</v>
      </c>
      <c r="H17" s="75">
        <f>SUM(H9:H16)</f>
        <v>0</v>
      </c>
      <c r="I17" s="75">
        <f>SUM(I9:I16)</f>
        <v>0</v>
      </c>
      <c r="J17" s="74">
        <f t="shared" si="3"/>
        <v>62099</v>
      </c>
      <c r="K17" s="75">
        <f>SUM(K9:K16)</f>
        <v>13155</v>
      </c>
      <c r="L17" s="75">
        <f>SUM(L9:L16)</f>
        <v>1163</v>
      </c>
      <c r="M17" s="75">
        <f>SUM(M9:M16)</f>
        <v>0</v>
      </c>
      <c r="N17" s="74">
        <f t="shared" si="4"/>
        <v>14318</v>
      </c>
      <c r="O17" s="75">
        <f>SUM(O9:O16)</f>
        <v>0</v>
      </c>
      <c r="P17" s="75">
        <f>SUM(P9:P16)</f>
        <v>0</v>
      </c>
      <c r="Q17" s="74">
        <f t="shared" si="5"/>
        <v>14318</v>
      </c>
      <c r="R17" s="74">
        <f t="shared" si="6"/>
        <v>47781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20</v>
      </c>
      <c r="E22" s="189">
        <v>61</v>
      </c>
      <c r="F22" s="189"/>
      <c r="G22" s="74">
        <f t="shared" si="2"/>
        <v>81</v>
      </c>
      <c r="H22" s="65"/>
      <c r="I22" s="65"/>
      <c r="J22" s="74">
        <f t="shared" si="3"/>
        <v>81</v>
      </c>
      <c r="K22" s="65">
        <v>14</v>
      </c>
      <c r="L22" s="65">
        <v>2</v>
      </c>
      <c r="M22" s="65"/>
      <c r="N22" s="74">
        <f t="shared" si="4"/>
        <v>16</v>
      </c>
      <c r="O22" s="65"/>
      <c r="P22" s="65"/>
      <c r="Q22" s="74">
        <f t="shared" si="5"/>
        <v>16</v>
      </c>
      <c r="R22" s="74">
        <f t="shared" si="6"/>
        <v>65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20</v>
      </c>
      <c r="E25" s="190">
        <f aca="true" t="shared" si="7" ref="E25:P25">SUM(E21:E24)</f>
        <v>61</v>
      </c>
      <c r="F25" s="190">
        <f t="shared" si="7"/>
        <v>0</v>
      </c>
      <c r="G25" s="67">
        <f t="shared" si="2"/>
        <v>81</v>
      </c>
      <c r="H25" s="66">
        <f t="shared" si="7"/>
        <v>0</v>
      </c>
      <c r="I25" s="66">
        <f t="shared" si="7"/>
        <v>0</v>
      </c>
      <c r="J25" s="67">
        <f t="shared" si="3"/>
        <v>81</v>
      </c>
      <c r="K25" s="66">
        <f t="shared" si="7"/>
        <v>14</v>
      </c>
      <c r="L25" s="66">
        <f t="shared" si="7"/>
        <v>2</v>
      </c>
      <c r="M25" s="66">
        <f t="shared" si="7"/>
        <v>0</v>
      </c>
      <c r="N25" s="67">
        <f t="shared" si="4"/>
        <v>16</v>
      </c>
      <c r="O25" s="66">
        <f t="shared" si="7"/>
        <v>0</v>
      </c>
      <c r="P25" s="66">
        <f t="shared" si="7"/>
        <v>0</v>
      </c>
      <c r="Q25" s="67">
        <f t="shared" si="5"/>
        <v>16</v>
      </c>
      <c r="R25" s="67">
        <f t="shared" si="6"/>
        <v>65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17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17</v>
      </c>
      <c r="H27" s="70">
        <f t="shared" si="8"/>
        <v>0</v>
      </c>
      <c r="I27" s="70">
        <f t="shared" si="8"/>
        <v>0</v>
      </c>
      <c r="J27" s="71">
        <f t="shared" si="3"/>
        <v>17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17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>
        <v>17</v>
      </c>
      <c r="E31" s="189"/>
      <c r="F31" s="189"/>
      <c r="G31" s="74">
        <f t="shared" si="2"/>
        <v>17</v>
      </c>
      <c r="H31" s="72"/>
      <c r="I31" s="72"/>
      <c r="J31" s="74">
        <f t="shared" si="3"/>
        <v>17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17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17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17</v>
      </c>
      <c r="H38" s="75">
        <f t="shared" si="12"/>
        <v>0</v>
      </c>
      <c r="I38" s="75">
        <f t="shared" si="12"/>
        <v>0</v>
      </c>
      <c r="J38" s="74">
        <f t="shared" si="3"/>
        <v>17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17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56378</v>
      </c>
      <c r="E40" s="438">
        <f>E17+E18+E19+E25+E38+E39</f>
        <v>7921</v>
      </c>
      <c r="F40" s="438">
        <f aca="true" t="shared" si="13" ref="F40:R40">F17+F18+F19+F25+F38+F39</f>
        <v>2102</v>
      </c>
      <c r="G40" s="438">
        <f t="shared" si="13"/>
        <v>62197</v>
      </c>
      <c r="H40" s="438">
        <f t="shared" si="13"/>
        <v>0</v>
      </c>
      <c r="I40" s="438">
        <f t="shared" si="13"/>
        <v>0</v>
      </c>
      <c r="J40" s="438">
        <f t="shared" si="13"/>
        <v>62197</v>
      </c>
      <c r="K40" s="438">
        <f t="shared" si="13"/>
        <v>13169</v>
      </c>
      <c r="L40" s="438">
        <f t="shared" si="13"/>
        <v>1165</v>
      </c>
      <c r="M40" s="438">
        <f t="shared" si="13"/>
        <v>0</v>
      </c>
      <c r="N40" s="438">
        <f t="shared" si="13"/>
        <v>14334</v>
      </c>
      <c r="O40" s="438">
        <f t="shared" si="13"/>
        <v>0</v>
      </c>
      <c r="P40" s="438">
        <f t="shared" si="13"/>
        <v>0</v>
      </c>
      <c r="Q40" s="438">
        <f t="shared" si="13"/>
        <v>14334</v>
      </c>
      <c r="R40" s="438">
        <f t="shared" si="13"/>
        <v>47863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872</v>
      </c>
      <c r="C44" s="354"/>
      <c r="D44" s="355"/>
      <c r="E44" s="355"/>
      <c r="F44" s="355"/>
      <c r="G44" s="351"/>
      <c r="H44" s="356" t="s">
        <v>873</v>
      </c>
      <c r="I44" s="356"/>
      <c r="J44" s="356"/>
      <c r="K44" s="607"/>
      <c r="L44" s="607"/>
      <c r="M44" s="607"/>
      <c r="N44" s="607"/>
      <c r="O44" s="608" t="s">
        <v>779</v>
      </c>
      <c r="P44" s="609"/>
      <c r="Q44" s="609"/>
      <c r="R44" s="60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">
        <v>880</v>
      </c>
      <c r="J45" s="349"/>
      <c r="K45" s="349"/>
      <c r="L45" s="349"/>
      <c r="M45" s="349"/>
      <c r="N45" s="349"/>
      <c r="O45" s="349"/>
      <c r="P45" s="349" t="s">
        <v>863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zoomScale="75" zoomScaleNormal="75" workbookViewId="0" topLeftCell="A81">
      <selection activeCell="A1" sqref="A1:E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607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8" t="str">
        <f>'справка №1-БАЛАНС'!E3</f>
        <v>"Параходство Българско речно плаване" АД</v>
      </c>
      <c r="C3" s="619"/>
      <c r="D3" s="526" t="s">
        <v>2</v>
      </c>
      <c r="E3" s="107">
        <f>'справка №1-БАЛАНС'!H3</f>
        <v>827183719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 първо шестмесечие на 2008 г.</v>
      </c>
      <c r="C4" s="617"/>
      <c r="D4" s="527" t="s">
        <v>4</v>
      </c>
      <c r="E4" s="107">
        <f>'справка №1-БАЛАНС'!H4</f>
        <v>1114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857</v>
      </c>
      <c r="D24" s="119">
        <f>SUM(D25:D27)</f>
        <v>857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700</v>
      </c>
      <c r="D26" s="108">
        <v>700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v>157</v>
      </c>
      <c r="D27" s="108">
        <v>157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3580</v>
      </c>
      <c r="D28" s="108">
        <v>3580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2013</v>
      </c>
      <c r="D29" s="108">
        <v>2013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>
        <v>412</v>
      </c>
      <c r="D31" s="108">
        <v>412</v>
      </c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>
        <v>9</v>
      </c>
      <c r="D32" s="108">
        <v>9</v>
      </c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189</v>
      </c>
      <c r="D33" s="105">
        <f>SUM(D34:D37)</f>
        <v>189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>
        <v>27</v>
      </c>
      <c r="D34" s="108">
        <v>27</v>
      </c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147</v>
      </c>
      <c r="D35" s="108">
        <v>147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>
        <v>15</v>
      </c>
      <c r="D37" s="108">
        <v>15</v>
      </c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225</v>
      </c>
      <c r="D38" s="105">
        <f>SUM(D39:D42)</f>
        <v>225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>
        <v>31</v>
      </c>
      <c r="D39" s="108">
        <v>31</v>
      </c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194</v>
      </c>
      <c r="D42" s="108">
        <v>194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7285</v>
      </c>
      <c r="D43" s="104">
        <f>D24+D28+D29+D31+D30+D32+D33+D38</f>
        <v>7285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7285</v>
      </c>
      <c r="D44" s="103">
        <f>D43+D21+D19+D9</f>
        <v>7285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2898</v>
      </c>
      <c r="D52" s="103">
        <f>SUM(D53:D55)</f>
        <v>0</v>
      </c>
      <c r="E52" s="119">
        <f>C52-D52</f>
        <v>2898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>
        <v>2898</v>
      </c>
      <c r="D53" s="108"/>
      <c r="E53" s="119">
        <f>C53-D53</f>
        <v>2898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1329</v>
      </c>
      <c r="D56" s="103">
        <f>D57+D59</f>
        <v>0</v>
      </c>
      <c r="E56" s="119">
        <f t="shared" si="1"/>
        <v>1329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>
        <v>854</v>
      </c>
      <c r="D57" s="108"/>
      <c r="E57" s="119">
        <f t="shared" si="1"/>
        <v>854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>
        <v>475</v>
      </c>
      <c r="D59" s="108"/>
      <c r="E59" s="119">
        <f t="shared" si="1"/>
        <v>475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>
        <v>484</v>
      </c>
      <c r="D64" s="108"/>
      <c r="E64" s="119">
        <f t="shared" si="1"/>
        <v>484</v>
      </c>
      <c r="F64" s="110"/>
    </row>
    <row r="65" spans="1:6" ht="12">
      <c r="A65" s="396" t="s">
        <v>707</v>
      </c>
      <c r="B65" s="397" t="s">
        <v>708</v>
      </c>
      <c r="C65" s="109">
        <v>30</v>
      </c>
      <c r="D65" s="109"/>
      <c r="E65" s="119">
        <f t="shared" si="1"/>
        <v>30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4711</v>
      </c>
      <c r="D66" s="103">
        <f>D52+D56+D61+D62+D63+D64</f>
        <v>0</v>
      </c>
      <c r="E66" s="119">
        <f t="shared" si="1"/>
        <v>4711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1168</v>
      </c>
      <c r="D68" s="108"/>
      <c r="E68" s="119">
        <f t="shared" si="1"/>
        <v>1168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5815</v>
      </c>
      <c r="D71" s="105">
        <f>SUM(D72:D74)</f>
        <v>5815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v>5815</v>
      </c>
      <c r="D72" s="108">
        <v>5815</v>
      </c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754</v>
      </c>
      <c r="D80" s="103">
        <f>SUM(D81:D84)</f>
        <v>754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>
        <v>741</v>
      </c>
      <c r="D83" s="108">
        <v>741</v>
      </c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>
        <v>13</v>
      </c>
      <c r="D84" s="108">
        <v>13</v>
      </c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3852</v>
      </c>
      <c r="D85" s="104">
        <f>SUM(D86:D90)+D94</f>
        <v>3852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1645</v>
      </c>
      <c r="D87" s="108">
        <v>1645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298</v>
      </c>
      <c r="D88" s="108">
        <v>298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1150</v>
      </c>
      <c r="D89" s="108">
        <v>1150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338</v>
      </c>
      <c r="D90" s="103">
        <f>SUM(D91:D93)</f>
        <v>338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>
        <v>223</v>
      </c>
      <c r="D91" s="108">
        <v>223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/>
      <c r="D92" s="108"/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115</v>
      </c>
      <c r="D93" s="108">
        <v>115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421</v>
      </c>
      <c r="D94" s="108">
        <v>421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109</v>
      </c>
      <c r="D95" s="108">
        <v>109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10530</v>
      </c>
      <c r="D96" s="104">
        <f>D85+D80+D75+D71+D95</f>
        <v>10530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16409</v>
      </c>
      <c r="D97" s="104">
        <f>D96+D68+D66</f>
        <v>10530</v>
      </c>
      <c r="E97" s="104">
        <f>E96+E68+E66</f>
        <v>5879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>
        <v>100</v>
      </c>
      <c r="D102" s="108"/>
      <c r="E102" s="108">
        <v>54</v>
      </c>
      <c r="F102" s="125">
        <f>C102+D102-E102</f>
        <v>46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100</v>
      </c>
      <c r="D105" s="103">
        <f>SUM(D102:D104)</f>
        <v>0</v>
      </c>
      <c r="E105" s="103">
        <f>SUM(E102:E104)</f>
        <v>54</v>
      </c>
      <c r="F105" s="103">
        <f>SUM(F102:F104)</f>
        <v>46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778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874</v>
      </c>
      <c r="B109" s="613"/>
      <c r="C109" s="613" t="s">
        <v>381</v>
      </c>
      <c r="D109" s="613"/>
      <c r="E109" s="613"/>
      <c r="F109" s="613"/>
    </row>
    <row r="110" spans="1:6" ht="12">
      <c r="A110" s="385"/>
      <c r="B110" s="386"/>
      <c r="C110" s="385" t="s">
        <v>875</v>
      </c>
      <c r="D110" s="385"/>
      <c r="E110" s="385"/>
      <c r="F110" s="387"/>
    </row>
    <row r="111" spans="1:6" ht="12">
      <c r="A111" s="385"/>
      <c r="B111" s="386"/>
      <c r="C111" s="612" t="s">
        <v>779</v>
      </c>
      <c r="D111" s="612"/>
      <c r="E111" s="612"/>
      <c r="F111" s="612"/>
    </row>
    <row r="112" spans="1:6" ht="12">
      <c r="A112" s="349"/>
      <c r="B112" s="388"/>
      <c r="C112" s="349" t="s">
        <v>867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0" t="str">
        <f>'справка №1-БАЛАНС'!E3</f>
        <v>"Параходство Българско речно плаване"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827183719</v>
      </c>
    </row>
    <row r="5" spans="1:9" ht="15">
      <c r="A5" s="501" t="s">
        <v>5</v>
      </c>
      <c r="B5" s="621" t="str">
        <f>'справка №1-БАЛАНС'!E5</f>
        <v> първо шестмесечие на 2008 г.</v>
      </c>
      <c r="C5" s="621"/>
      <c r="D5" s="621"/>
      <c r="E5" s="621"/>
      <c r="F5" s="621"/>
      <c r="G5" s="624" t="s">
        <v>4</v>
      </c>
      <c r="H5" s="625"/>
      <c r="I5" s="500">
        <f>'справка №1-БАЛАНС'!H4</f>
        <v>1114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>
        <v>177</v>
      </c>
      <c r="D19" s="98"/>
      <c r="E19" s="98"/>
      <c r="F19" s="98">
        <v>47</v>
      </c>
      <c r="G19" s="98"/>
      <c r="H19" s="98"/>
      <c r="I19" s="434">
        <f t="shared" si="0"/>
        <v>47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177</v>
      </c>
      <c r="D26" s="85">
        <f t="shared" si="2"/>
        <v>0</v>
      </c>
      <c r="E26" s="85">
        <f t="shared" si="2"/>
        <v>0</v>
      </c>
      <c r="F26" s="85">
        <f t="shared" si="2"/>
        <v>47</v>
      </c>
      <c r="G26" s="85">
        <f t="shared" si="2"/>
        <v>0</v>
      </c>
      <c r="H26" s="85">
        <f t="shared" si="2"/>
        <v>0</v>
      </c>
      <c r="I26" s="434">
        <f t="shared" si="0"/>
        <v>47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874</v>
      </c>
      <c r="B30" s="623"/>
      <c r="C30" s="623"/>
      <c r="D30" s="459" t="s">
        <v>817</v>
      </c>
      <c r="E30" s="622"/>
      <c r="F30" s="622"/>
      <c r="G30" s="622"/>
      <c r="H30" s="420" t="s">
        <v>779</v>
      </c>
      <c r="I30" s="622"/>
      <c r="J30" s="622"/>
    </row>
    <row r="31" spans="1:9" s="521" customFormat="1" ht="12">
      <c r="A31" s="349"/>
      <c r="B31" s="388"/>
      <c r="C31" s="349"/>
      <c r="D31" s="523"/>
      <c r="E31" s="523" t="s">
        <v>862</v>
      </c>
      <c r="F31" s="523"/>
      <c r="G31" s="523"/>
      <c r="H31" s="523"/>
      <c r="I31" s="523" t="s">
        <v>863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zoomScale="75" zoomScaleNormal="75" workbookViewId="0" topLeftCell="A121">
      <selection activeCell="A133" sqref="A133:C133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7" t="str">
        <f>'справка №1-БАЛАНС'!E3</f>
        <v>"Параходство Българско речно плаване" АД</v>
      </c>
      <c r="C5" s="627"/>
      <c r="D5" s="627"/>
      <c r="E5" s="570" t="s">
        <v>2</v>
      </c>
      <c r="F5" s="451">
        <f>'справка №1-БАЛАНС'!H3</f>
        <v>827183719</v>
      </c>
    </row>
    <row r="6" spans="1:13" ht="15" customHeight="1">
      <c r="A6" s="27" t="s">
        <v>820</v>
      </c>
      <c r="B6" s="628" t="str">
        <f>'справка №1-БАЛАНС'!E5</f>
        <v> първо шестмесечие на 2008 г.</v>
      </c>
      <c r="C6" s="628"/>
      <c r="D6" s="510"/>
      <c r="E6" s="569" t="s">
        <v>4</v>
      </c>
      <c r="F6" s="511">
        <f>'справка №1-БАЛАНС'!H4</f>
        <v>1114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877</v>
      </c>
      <c r="B12" s="37"/>
      <c r="C12" s="441">
        <v>646</v>
      </c>
      <c r="D12" s="441">
        <v>51</v>
      </c>
      <c r="E12" s="441"/>
      <c r="F12" s="443">
        <f>C12-E12</f>
        <v>646</v>
      </c>
    </row>
    <row r="13" spans="1:6" ht="12.75">
      <c r="A13" s="36" t="s">
        <v>878</v>
      </c>
      <c r="B13" s="37"/>
      <c r="C13" s="441">
        <v>858</v>
      </c>
      <c r="D13" s="441">
        <v>77.19</v>
      </c>
      <c r="E13" s="441"/>
      <c r="F13" s="443">
        <f aca="true" t="shared" si="0" ref="F13:F26">C13-E13</f>
        <v>858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1504</v>
      </c>
      <c r="D27" s="429"/>
      <c r="E27" s="429">
        <f>SUM(E12:E26)</f>
        <v>0</v>
      </c>
      <c r="F27" s="442">
        <f>SUM(F12:F26)</f>
        <v>1504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1504</v>
      </c>
      <c r="D79" s="429"/>
      <c r="E79" s="429">
        <f>E78+E61+E44+E27</f>
        <v>0</v>
      </c>
      <c r="F79" s="442">
        <f>F78+F61+F44+F27</f>
        <v>1504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879</v>
      </c>
      <c r="B133" s="40"/>
      <c r="C133" s="441">
        <v>17</v>
      </c>
      <c r="D133" s="441"/>
      <c r="E133" s="441"/>
      <c r="F133" s="443">
        <f>C133-E133</f>
        <v>17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17</v>
      </c>
      <c r="D148" s="429"/>
      <c r="E148" s="429">
        <f>SUM(E133:E147)</f>
        <v>0</v>
      </c>
      <c r="F148" s="442">
        <f>SUM(F133:F147)</f>
        <v>17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17</v>
      </c>
      <c r="D149" s="429"/>
      <c r="E149" s="429">
        <f>E148+E131+E114+E97</f>
        <v>0</v>
      </c>
      <c r="F149" s="442">
        <f>F148+F131+F114+F97</f>
        <v>17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874</v>
      </c>
      <c r="B151" s="453"/>
      <c r="C151" s="629" t="s">
        <v>381</v>
      </c>
      <c r="D151" s="629"/>
      <c r="E151" s="629"/>
      <c r="F151" s="629"/>
    </row>
    <row r="152" spans="1:6" ht="12.75">
      <c r="A152" s="517"/>
      <c r="B152" s="518"/>
      <c r="C152" s="517" t="s">
        <v>875</v>
      </c>
      <c r="D152" s="517"/>
      <c r="E152" s="517"/>
      <c r="F152" s="517"/>
    </row>
    <row r="153" spans="1:6" ht="12.75">
      <c r="A153" s="517"/>
      <c r="B153" s="518"/>
      <c r="C153" s="629" t="s">
        <v>779</v>
      </c>
      <c r="D153" s="629"/>
      <c r="E153" s="629"/>
      <c r="F153" s="629"/>
    </row>
    <row r="154" spans="3:5" ht="12.75">
      <c r="C154" s="517" t="s">
        <v>876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 </cp:lastModifiedBy>
  <cp:lastPrinted>2008-08-27T12:14:18Z</cp:lastPrinted>
  <dcterms:created xsi:type="dcterms:W3CDTF">2000-06-29T12:02:40Z</dcterms:created>
  <dcterms:modified xsi:type="dcterms:W3CDTF">2008-08-28T08:37:53Z</dcterms:modified>
  <cp:category/>
  <cp:version/>
  <cp:contentType/>
  <cp:contentStatus/>
</cp:coreProperties>
</file>