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33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calcMode="autoNoTable" fullCalcOnLoad="1"/>
</workbook>
</file>

<file path=xl/sharedStrings.xml><?xml version="1.0" encoding="utf-8"?>
<sst xmlns="http://schemas.openxmlformats.org/spreadsheetml/2006/main" count="1085" uniqueCount="889">
  <si>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</si>
  <si>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</si>
  <si>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</si>
  <si>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</si>
  <si>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</si>
  <si>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</si>
  <si>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</si>
  <si>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</si>
  <si>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</si>
  <si>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</si>
  <si>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</si>
  <si>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</si>
  <si>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</si>
  <si>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</si>
  <si>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</si>
  <si>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</si>
  <si>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</si>
  <si>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</si>
  <si>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</si>
  <si>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</si>
  <si>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</si>
  <si>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</si>
  <si>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</si>
  <si>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</si>
  <si>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</si>
  <si>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</si>
  <si>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</si>
  <si>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</si>
  <si>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</si>
  <si>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</si>
  <si>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</si>
  <si>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</si>
  <si>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</si>
  <si>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</si>
  <si>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</si>
  <si>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</si>
  <si>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</si>
  <si>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</si>
  <si>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</si>
  <si>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</si>
  <si>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</si>
  <si>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</si>
  <si>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</si>
  <si>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</si>
  <si>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</si>
  <si>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</si>
  <si>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</si>
  <si>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</si>
  <si>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</si>
  <si>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</si>
  <si>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</si>
  <si>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</si>
  <si>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</si>
  <si>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</si>
  <si>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</si>
  <si>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</si>
  <si>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</si>
  <si>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</si>
  <si>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</si>
  <si>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</si>
  <si>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</si>
  <si>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</si>
  <si>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</si>
  <si>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</si>
  <si>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</si>
  <si>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</si>
  <si>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</si>
  <si>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</si>
  <si>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</si>
  <si>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</si>
  <si>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</si>
  <si>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</si>
  <si>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</si>
  <si>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</si>
  <si>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</si>
  <si>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</si>
  <si>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</si>
  <si>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</si>
  <si>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</si>
  <si>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</si>
  <si>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</si>
  <si>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</si>
  <si>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</si>
  <si>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</si>
  <si>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</si>
  <si>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</si>
  <si>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</si>
  <si>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</si>
  <si>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</si>
  <si>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</si>
  <si>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</si>
  <si>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</si>
  <si>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</si>
  <si>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</si>
  <si>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</si>
  <si>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</si>
  <si>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</si>
  <si>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</si>
  <si>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</si>
  <si>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</si>
  <si>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</si>
  <si>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</si>
  <si>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</si>
  <si>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</si>
  <si>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</si>
  <si>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</si>
  <si>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</si>
  <si>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</si>
  <si>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</si>
  <si>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</si>
  <si>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</si>
  <si>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</si>
  <si>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</si>
  <si>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</si>
  <si>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</si>
  <si>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</si>
  <si>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</si>
  <si>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</si>
  <si>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</si>
  <si>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</si>
  <si>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</si>
  <si>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</si>
  <si>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</si>
  <si>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</si>
  <si>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</si>
  <si>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</si>
  <si>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</si>
  <si>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</si>
  <si>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</si>
  <si>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</si>
  <si>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</si>
  <si>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</si>
  <si>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</si>
  <si>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</si>
  <si>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</si>
  <si>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</si>
  <si>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</si>
  <si>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</si>
  <si>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</si>
  <si>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</si>
  <si>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</si>
  <si>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</si>
  <si>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</si>
  <si>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</si>
  <si>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</si>
  <si>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</si>
  <si>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</si>
  <si>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</si>
  <si>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</si>
  <si>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</si>
  <si>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</si>
  <si>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</si>
  <si>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</si>
  <si>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</si>
  <si>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</si>
  <si>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</si>
  <si>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</si>
  <si>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</si>
  <si>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</si>
  <si>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</si>
  <si>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</si>
  <si>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</si>
  <si>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</si>
  <si>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</si>
  <si>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</si>
  <si>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</si>
  <si>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</si>
  <si>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</si>
  <si>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</si>
  <si>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</si>
  <si>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</si>
  <si>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</si>
  <si>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</si>
  <si>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</si>
  <si>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</si>
  <si>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</si>
  <si>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</si>
  <si>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</si>
  <si>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</si>
  <si>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</si>
  <si>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</si>
  <si>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</si>
  <si>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</si>
  <si>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</si>
  <si>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</si>
  <si>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</si>
  <si>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</si>
  <si>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</si>
  <si>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</si>
  <si>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</si>
  <si>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</si>
  <si>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</si>
  <si>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</si>
  <si>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</si>
  <si>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</si>
  <si>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</si>
  <si>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</si>
  <si>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</si>
  <si>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</si>
  <si>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</si>
  <si>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</si>
  <si>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</si>
  <si>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</si>
  <si>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</si>
  <si>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</si>
  <si>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</si>
  <si>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</si>
  <si>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</si>
  <si>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</si>
  <si>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</si>
  <si>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</si>
  <si>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</si>
  <si>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</si>
  <si>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</si>
  <si>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</si>
  <si>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</si>
  <si>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</si>
  <si>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</si>
  <si>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</si>
  <si>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</si>
  <si>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</si>
  <si>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</si>
  <si>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</si>
  <si>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</si>
  <si>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</si>
  <si>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</si>
  <si>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</si>
  <si>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</si>
  <si>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</si>
  <si>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</si>
  <si>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</si>
  <si>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</si>
  <si>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</si>
  <si>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</si>
  <si>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</si>
  <si>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</si>
  <si>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</si>
  <si>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</si>
  <si>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</si>
  <si>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</si>
  <si>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</si>
  <si>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</si>
  <si>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</si>
  <si>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</si>
  <si>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</si>
  <si>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</si>
  <si>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</si>
  <si>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</si>
  <si>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</si>
  <si>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</si>
  <si>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</si>
  <si>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</si>
  <si>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</si>
  <si>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</si>
  <si>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</si>
  <si>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</si>
  <si>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</si>
  <si>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</si>
  <si>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</si>
  <si>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</si>
  <si>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</si>
  <si>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</si>
  <si>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</si>
  <si>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</si>
  <si>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</si>
  <si>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</si>
  <si>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</si>
  <si>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</si>
  <si>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</si>
  <si>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</si>
  <si>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</si>
  <si>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</si>
  <si>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</si>
  <si>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</si>
  <si>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</si>
  <si>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</si>
  <si>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</si>
  <si>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</si>
  <si>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</si>
  <si>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</si>
  <si>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</si>
  <si>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</si>
  <si>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</si>
  <si>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</si>
  <si>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</si>
  <si>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</si>
  <si>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</si>
  <si>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</si>
  <si>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</si>
  <si>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</si>
  <si>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</si>
  <si>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</si>
  <si>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</si>
  <si>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</si>
  <si>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</si>
  <si>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</si>
  <si>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</si>
  <si>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</si>
  <si>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</si>
  <si>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</si>
  <si>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</si>
  <si>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</si>
  <si>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</si>
  <si>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</si>
  <si>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</si>
  <si>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</si>
  <si>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</si>
  <si>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</si>
  <si>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</si>
  <si>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</si>
  <si>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</si>
  <si>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</si>
  <si>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</si>
  <si>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</si>
  <si>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</si>
  <si>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</si>
  <si>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</si>
  <si>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</si>
  <si>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</si>
  <si>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</si>
  <si>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</si>
  <si>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</si>
  <si>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</si>
  <si>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</si>
  <si>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</si>
  <si>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</si>
  <si>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</si>
  <si>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</si>
  <si>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</si>
  <si>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</si>
  <si>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</si>
  <si>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</si>
  <si>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</si>
  <si>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</si>
  <si>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</si>
  <si>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</si>
  <si>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</si>
  <si>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</si>
  <si>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</si>
  <si>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</si>
  <si>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</si>
  <si>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</si>
  <si>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</si>
  <si>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</si>
  <si>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</si>
  <si>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</si>
  <si>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</si>
  <si>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</si>
  <si>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</si>
  <si>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</si>
  <si>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</si>
  <si>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</si>
  <si>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</si>
  <si>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</si>
  <si>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</si>
  <si>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</si>
  <si>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</si>
  <si>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</si>
  <si>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</si>
  <si>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</si>
  <si>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</si>
  <si>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</si>
  <si>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</si>
  <si>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</si>
  <si>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</si>
  <si>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</si>
  <si>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</si>
  <si>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</si>
  <si>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</si>
  <si>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</si>
  <si>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</si>
  <si>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</si>
  <si>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</si>
  <si>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</si>
  <si>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</si>
  <si>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</si>
  <si>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</si>
  <si>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</si>
  <si>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</si>
  <si>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</si>
  <si>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</si>
  <si>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</si>
  <si>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</si>
  <si>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</si>
  <si>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</si>
  <si>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</si>
  <si>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</si>
  <si>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</si>
  <si>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</si>
  <si>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</si>
  <si>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</si>
  <si>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</si>
  <si>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</si>
  <si>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</si>
  <si>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</si>
  <si>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</si>
  <si>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</si>
  <si>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</si>
  <si>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</si>
  <si>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</si>
  <si>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</si>
  <si>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</si>
  <si>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</si>
  <si>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</si>
  <si>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</si>
  <si>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</si>
  <si>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</si>
  <si>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</si>
  <si>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</si>
  <si>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</si>
  <si>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</si>
  <si>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</si>
  <si>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</si>
  <si>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</si>
  <si>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</si>
  <si>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</si>
  <si>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</si>
  <si>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</si>
  <si>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</si>
  <si>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</si>
  <si>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</si>
  <si>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</si>
  <si>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</si>
  <si>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</si>
  <si>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</si>
  <si>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</si>
  <si>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</si>
  <si>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</si>
  <si>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</si>
  <si>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</si>
  <si>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</si>
  <si>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</si>
  <si>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</si>
  <si>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</si>
  <si>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</si>
  <si>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</si>
  <si>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</si>
  <si>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</si>
  <si>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</si>
  <si>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</si>
  <si>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</si>
  <si>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</si>
  <si>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</si>
  <si>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</si>
  <si>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</si>
  <si>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</si>
  <si>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</si>
  <si>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</si>
  <si>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</si>
  <si>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</si>
  <si>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</si>
  <si>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</si>
  <si>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</si>
  <si>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</si>
  <si>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</si>
  <si>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</si>
  <si>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</si>
  <si>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</si>
  <si>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</si>
  <si>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</si>
  <si>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</si>
  <si>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</si>
  <si>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</si>
  <si>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</si>
  <si>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</si>
  <si>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</si>
  <si>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</si>
  <si>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</si>
  <si>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</si>
  <si>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</si>
  <si>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</si>
  <si>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</si>
  <si>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</si>
  <si>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</si>
  <si>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</si>
  <si>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</si>
  <si>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</si>
  <si>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</si>
  <si>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</si>
  <si>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</si>
  <si>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</si>
  <si>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</si>
  <si>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</si>
  <si>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</si>
  <si>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</si>
  <si>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</si>
  <si>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</si>
  <si>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</si>
  <si>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</si>
  <si>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</si>
  <si>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</si>
  <si>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</si>
  <si>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</si>
  <si>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</si>
  <si>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</si>
  <si>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</si>
  <si>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</si>
  <si>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</si>
  <si>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</si>
  <si>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</si>
  <si>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</si>
  <si>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</si>
  <si>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</si>
  <si>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</si>
  <si>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</si>
  <si>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</si>
  <si>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</si>
  <si>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</si>
  <si>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</si>
  <si>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</si>
  <si>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</si>
  <si>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</si>
  <si>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</si>
  <si>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</si>
  <si>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</si>
  <si>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</si>
  <si>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</si>
  <si>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</si>
  <si>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</si>
  <si>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</si>
  <si>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</si>
  <si>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</si>
  <si>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</si>
  <si>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</si>
  <si>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</si>
  <si>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</si>
  <si>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</si>
  <si>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</si>
  <si>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</si>
  <si>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</si>
  <si>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</si>
  <si>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</si>
  <si>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</si>
  <si>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</si>
  <si>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</si>
  <si>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</si>
  <si>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</si>
  <si>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</si>
  <si>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</si>
  <si>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</si>
  <si>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</si>
  <si>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</si>
  <si>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</si>
  <si>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</si>
  <si>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</si>
  <si>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</si>
  <si>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</si>
  <si>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</si>
  <si>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</si>
  <si>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</si>
  <si>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</si>
  <si>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</si>
  <si>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</si>
  <si>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</si>
  <si>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</si>
  <si>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</si>
  <si>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</si>
  <si>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</si>
  <si>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</si>
  <si>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</si>
  <si>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</si>
  <si>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</si>
  <si>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</si>
  <si>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</si>
  <si>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</si>
  <si>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</si>
  <si>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</si>
  <si>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</si>
  <si>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</si>
  <si>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</si>
  <si>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</si>
  <si>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</si>
  <si>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</si>
  <si>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</si>
  <si>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</si>
  <si>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</si>
  <si>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</si>
  <si>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</si>
  <si>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</si>
  <si>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</si>
  <si>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</si>
  <si>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</si>
  <si>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</si>
  <si>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</si>
  <si>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</si>
  <si>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</si>
  <si>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</si>
  <si>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</si>
  <si>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</si>
  <si>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</si>
  <si>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</si>
  <si>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</si>
  <si>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</si>
  <si>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</si>
  <si>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</si>
  <si>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</si>
  <si>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</si>
  <si>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</si>
  <si>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</si>
  <si>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</si>
  <si>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</si>
  <si>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</si>
  <si>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</si>
  <si>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</si>
  <si>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</si>
  <si>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</si>
  <si>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</si>
  <si>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</si>
  <si>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</si>
  <si>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</si>
  <si>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</si>
  <si>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</si>
  <si>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</si>
  <si>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</si>
  <si>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</si>
  <si>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</si>
  <si>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</si>
  <si>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</si>
  <si>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</si>
  <si>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</si>
  <si>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</si>
  <si>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</si>
  <si>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</si>
  <si>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</si>
  <si>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</si>
  <si>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</si>
  <si>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</si>
  <si>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</si>
  <si>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</si>
  <si>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</si>
  <si>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</si>
  <si>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</si>
  <si>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</si>
  <si>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</si>
  <si>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</si>
  <si>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</si>
  <si>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</si>
  <si>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</si>
  <si>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</si>
  <si>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</si>
  <si>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</si>
  <si>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</si>
  <si>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</si>
  <si>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</si>
  <si>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</si>
  <si>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</si>
  <si>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</si>
  <si>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</si>
  <si>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</si>
  <si>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</si>
  <si>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</si>
  <si>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</si>
  <si>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</si>
  <si>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</si>
  <si>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</si>
  <si>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</si>
  <si>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</si>
  <si>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</si>
  <si>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</si>
  <si>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</si>
  <si>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</si>
  <si>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</si>
  <si>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</si>
  <si>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</si>
  <si>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</si>
  <si>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</si>
  <si>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</si>
  <si>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</si>
  <si>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</si>
  <si>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</si>
  <si>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</si>
  <si>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</si>
  <si>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</si>
  <si>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</si>
  <si>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</si>
  <si>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</si>
  <si>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</si>
  <si>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</si>
  <si>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</si>
  <si>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</si>
  <si>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</si>
  <si>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</si>
  <si>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</si>
  <si>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</si>
  <si>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</si>
  <si>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</si>
  <si>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</si>
  <si>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</si>
  <si>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</si>
  <si>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</si>
  <si>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</si>
  <si>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</si>
  <si>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</si>
  <si>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</si>
  <si>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</si>
  <si>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</si>
  <si>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</si>
  <si>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</si>
  <si>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</si>
  <si>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</si>
  <si>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</si>
  <si>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</si>
  <si>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</si>
  <si>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</si>
  <si>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</si>
  <si>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</si>
  <si>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</si>
  <si>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</si>
  <si>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</si>
  <si>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</si>
  <si>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</si>
  <si>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</si>
  <si>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</si>
  <si>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</si>
  <si>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</si>
  <si>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</si>
  <si>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</si>
  <si>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</si>
  <si>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</si>
  <si>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</si>
  <si>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</si>
  <si>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</si>
  <si>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</si>
  <si>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</si>
  <si>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</si>
  <si>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</si>
  <si>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</si>
  <si>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</si>
  <si>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</si>
  <si>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</si>
  <si>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</si>
  <si>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</si>
  <si>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</si>
  <si>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</si>
  <si>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</si>
  <si>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</si>
  <si>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</si>
  <si>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</si>
  <si>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</si>
  <si>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</si>
  <si>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</si>
  <si>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</si>
  <si>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</si>
  <si>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</si>
  <si>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</si>
  <si>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</si>
  <si>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</si>
  <si>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</si>
  <si>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</si>
  <si>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</si>
  <si>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</si>
  <si>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</si>
  <si>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</si>
  <si>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</si>
  <si>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</si>
  <si>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</si>
  <si>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</si>
  <si>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</si>
  <si>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</si>
  <si>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</si>
  <si>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</si>
  <si>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</si>
  <si>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</si>
  <si>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</si>
  <si>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</si>
  <si>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</si>
  <si>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</si>
  <si>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</si>
  <si>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</si>
  <si>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</si>
  <si>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</si>
  <si>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</si>
  <si>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</si>
  <si>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</si>
  <si>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</si>
  <si>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</si>
  <si>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</si>
  <si>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</si>
  <si>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</si>
  <si>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</si>
  <si>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</si>
  <si>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</si>
  <si>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</si>
  <si>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</si>
  <si>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</si>
  <si>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</si>
  <si>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</si>
  <si>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</si>
  <si>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</si>
  <si>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</si>
  <si>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</si>
  <si>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</si>
  <si>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</si>
  <si>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</si>
  <si>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</si>
  <si>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</si>
  <si>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</si>
  <si>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</si>
  <si>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</si>
  <si>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</si>
  <si>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</si>
  <si>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</si>
  <si>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</si>
  <si>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</si>
  <si>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</si>
  <si>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</si>
  <si>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</si>
  <si>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</si>
  <si>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</si>
  <si>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</si>
  <si>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</si>
  <si>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</si>
  <si>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</si>
  <si>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</si>
  <si>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</si>
  <si>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</si>
  <si>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</si>
  <si>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</si>
  <si>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</si>
  <si>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</si>
  <si>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</si>
  <si>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</si>
  <si>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</si>
  <si>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</si>
  <si>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</si>
  <si>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</si>
  <si>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</si>
  <si>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</si>
  <si>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</si>
  <si>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</si>
  <si>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</si>
  <si>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</si>
  <si>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</si>
  <si>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</si>
  <si>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</si>
  <si>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</si>
  <si>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</si>
  <si>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</si>
  <si>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</si>
  <si>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</si>
  <si>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</si>
  <si>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</si>
  <si>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</si>
  <si>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</si>
  <si>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</si>
  <si>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</si>
  <si>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</si>
  <si>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</si>
  <si>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</si>
  <si>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</si>
  <si>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</si>
  <si>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</si>
  <si>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</si>
  <si>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</si>
  <si>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</si>
  <si>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</si>
  <si>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</si>
  <si>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</si>
  <si>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</si>
  <si>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</si>
  <si>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</si>
  <si>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</si>
  <si>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</si>
  <si>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</si>
  <si>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плаване"АД</t>
  </si>
  <si>
    <t>неконсолидиран</t>
  </si>
  <si>
    <t>31.03.2016 г.</t>
  </si>
  <si>
    <t>М.Порожанова</t>
  </si>
  <si>
    <t>Т.Митев</t>
  </si>
  <si>
    <t>Д.Кочанов</t>
  </si>
  <si>
    <t xml:space="preserve">Дата на съставяне: 27.04.2016 г.                                      </t>
  </si>
  <si>
    <t xml:space="preserve">                          М.Порожанова</t>
  </si>
  <si>
    <t xml:space="preserve">                         Т. Митев  Д.Кочанов</t>
  </si>
  <si>
    <t xml:space="preserve">Дата  на съставяне: 27.04.2016 г.                                                                                                                   </t>
  </si>
  <si>
    <t xml:space="preserve">Дата на съставяне: 27.04.2016 г.                  </t>
  </si>
  <si>
    <t>Дата на съставяне: 27.04.2016 г.</t>
  </si>
  <si>
    <t xml:space="preserve">                            Т.Митев</t>
  </si>
  <si>
    <t xml:space="preserve">                            Д.Кочанов</t>
  </si>
  <si>
    <t xml:space="preserve">                       М.Порожанова</t>
  </si>
  <si>
    <t xml:space="preserve">          </t>
  </si>
  <si>
    <r>
      <t xml:space="preserve">Дата на съставяне: </t>
    </r>
    <r>
      <rPr>
        <sz val="10"/>
        <rFont val="Times New Roman"/>
        <family val="1"/>
      </rPr>
      <t>27.04.2016 г.</t>
    </r>
  </si>
  <si>
    <t xml:space="preserve">1. "МАЯК КМ" АД </t>
  </si>
  <si>
    <t>2. "ПОРТ ПРИСТИС" ООД</t>
  </si>
  <si>
    <t>3. "ПОРТ ИНВЕСТ" ЕООД</t>
  </si>
  <si>
    <t>1."ВАРНАФЕРИ" ООД</t>
  </si>
  <si>
    <t>1. "ВИ ТИ СИ" АД</t>
  </si>
  <si>
    <t>2. "BLUE SEA HORIZON CORP"</t>
  </si>
  <si>
    <t>1. "ИНТЕРЛИХТЕР СЛОВАКИЯ" ЕООД</t>
  </si>
  <si>
    <t>1.ИНТЕРЛИХТЕР - БУДАПЕЩА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</si>
</sst>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0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64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66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65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66" fontId="9" fillId="0" borderId="32" xfId="39" applyNumberFormat="1" applyFont="1" applyBorder="1" applyAlignment="1" applyProtection="1">
      <alignment horizontal="left" vertical="top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6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6" fontId="9" fillId="0" borderId="0" xfId="37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6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6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827183719</v>
      </c>
    </row>
    <row r="4" spans="1:8" ht="15">
      <c r="A4" s="575" t="s">
        <v>3</v>
      </c>
      <c r="B4" s="581"/>
      <c r="C4" s="581"/>
      <c r="D4" s="581"/>
      <c r="E4" s="504" t="s">
        <v>865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444</v>
      </c>
      <c r="D11" s="151">
        <v>444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1582</v>
      </c>
      <c r="D12" s="151">
        <v>1594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4729</v>
      </c>
      <c r="D13" s="151">
        <v>4813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3029</v>
      </c>
      <c r="D14" s="151">
        <v>3075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41687</v>
      </c>
      <c r="D15" s="151">
        <v>41916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21</v>
      </c>
      <c r="D16" s="151">
        <v>23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4456</v>
      </c>
      <c r="D17" s="151">
        <v>4454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55948</v>
      </c>
      <c r="D19" s="155">
        <f>SUM(D11:D18)</f>
        <v>56319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19998</v>
      </c>
      <c r="D20" s="151">
        <v>20012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21541</v>
      </c>
      <c r="H21" s="156">
        <f>SUM(H22:H24)</f>
        <v>21541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82</v>
      </c>
      <c r="D23" s="151">
        <v>83</v>
      </c>
      <c r="E23" s="253" t="s">
        <v>68</v>
      </c>
      <c r="F23" s="242" t="s">
        <v>69</v>
      </c>
      <c r="G23" s="152">
        <v>17970</v>
      </c>
      <c r="H23" s="152">
        <v>17970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30944</v>
      </c>
      <c r="H25" s="154">
        <f>H19+H20+H21</f>
        <v>30944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1179</v>
      </c>
      <c r="D26" s="151">
        <v>1201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1261</v>
      </c>
      <c r="D27" s="155">
        <f>SUM(D23:D26)</f>
        <v>1284</v>
      </c>
      <c r="E27" s="253" t="s">
        <v>83</v>
      </c>
      <c r="F27" s="242" t="s">
        <v>84</v>
      </c>
      <c r="G27" s="154">
        <f>SUM(G28:G30)</f>
        <v>5794</v>
      </c>
      <c r="H27" s="154">
        <f>SUM(H28:H30)</f>
        <v>3975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5794</v>
      </c>
      <c r="H28" s="152">
        <v>3975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52</v>
      </c>
      <c r="H31" s="152">
        <v>1819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5846</v>
      </c>
      <c r="H33" s="154">
        <f>H27+H31+H32</f>
        <v>5794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7418</v>
      </c>
      <c r="D34" s="155">
        <f>SUM(D35:D38)</f>
        <v>7418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1875</v>
      </c>
      <c r="D35" s="151">
        <v>1875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5007</v>
      </c>
      <c r="D36" s="151">
        <v>5007</v>
      </c>
      <c r="E36" s="237" t="s">
        <v>110</v>
      </c>
      <c r="F36" s="261" t="s">
        <v>111</v>
      </c>
      <c r="G36" s="154">
        <f>G25+G17+G33</f>
        <v>72499</v>
      </c>
      <c r="H36" s="154">
        <f>H25+H17+H33</f>
        <v>72447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>
        <v>519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440</v>
      </c>
      <c r="H43" s="152">
        <v>771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7418</v>
      </c>
      <c r="D45" s="155">
        <f>D34+D39+D44</f>
        <v>7418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79</v>
      </c>
      <c r="D47" s="151">
        <v>46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183</v>
      </c>
      <c r="H48" s="152">
        <v>183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623</v>
      </c>
      <c r="H49" s="154">
        <f>SUM(H43:H48)</f>
        <v>954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79</v>
      </c>
      <c r="D51" s="155">
        <f>SUM(D47:D50)</f>
        <v>46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1243</v>
      </c>
      <c r="H53" s="152">
        <v>1243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84704</v>
      </c>
      <c r="D55" s="155">
        <f>D19+D20+D21+D27+D32+D45+D51+D53+D54</f>
        <v>85079</v>
      </c>
      <c r="E55" s="237" t="s">
        <v>172</v>
      </c>
      <c r="F55" s="261" t="s">
        <v>173</v>
      </c>
      <c r="G55" s="154">
        <f>G49+G51+G52+G53+G54</f>
        <v>1866</v>
      </c>
      <c r="H55" s="154">
        <f>H49+H51+H52+H53+H54</f>
        <v>2197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1113</v>
      </c>
      <c r="D58" s="151">
        <v>1027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13756</v>
      </c>
      <c r="H61" s="154">
        <f>SUM(H62:H68)</f>
        <v>13769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8216</v>
      </c>
      <c r="H62" s="152">
        <v>7685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1113</v>
      </c>
      <c r="D64" s="155">
        <f>SUM(D58:D63)</f>
        <v>1027</v>
      </c>
      <c r="E64" s="237" t="s">
        <v>200</v>
      </c>
      <c r="F64" s="242" t="s">
        <v>201</v>
      </c>
      <c r="G64" s="152">
        <v>3336</v>
      </c>
      <c r="H64" s="152">
        <v>3720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128</v>
      </c>
      <c r="H65" s="152">
        <v>50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1533</v>
      </c>
      <c r="H66" s="152">
        <v>1974</v>
      </c>
    </row>
    <row r="67" spans="1:8" ht="15">
      <c r="A67" s="235" t="s">
        <v>207</v>
      </c>
      <c r="B67" s="241" t="s">
        <v>208</v>
      </c>
      <c r="C67" s="151">
        <v>534</v>
      </c>
      <c r="D67" s="151">
        <v>540</v>
      </c>
      <c r="E67" s="237" t="s">
        <v>209</v>
      </c>
      <c r="F67" s="242" t="s">
        <v>210</v>
      </c>
      <c r="G67" s="152">
        <v>394</v>
      </c>
      <c r="H67" s="152">
        <v>143</v>
      </c>
    </row>
    <row r="68" spans="1:8" ht="15">
      <c r="A68" s="235" t="s">
        <v>211</v>
      </c>
      <c r="B68" s="241" t="s">
        <v>212</v>
      </c>
      <c r="C68" s="151">
        <v>1166</v>
      </c>
      <c r="D68" s="151">
        <v>967</v>
      </c>
      <c r="E68" s="237" t="s">
        <v>213</v>
      </c>
      <c r="F68" s="242" t="s">
        <v>214</v>
      </c>
      <c r="G68" s="152">
        <v>149</v>
      </c>
      <c r="H68" s="152">
        <v>197</v>
      </c>
    </row>
    <row r="69" spans="1:8" ht="15">
      <c r="A69" s="235" t="s">
        <v>215</v>
      </c>
      <c r="B69" s="241" t="s">
        <v>216</v>
      </c>
      <c r="C69" s="151">
        <v>70</v>
      </c>
      <c r="D69" s="151">
        <v>19</v>
      </c>
      <c r="E69" s="251" t="s">
        <v>78</v>
      </c>
      <c r="F69" s="242" t="s">
        <v>217</v>
      </c>
      <c r="G69" s="152">
        <v>79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227</v>
      </c>
      <c r="D71" s="151">
        <v>230</v>
      </c>
      <c r="E71" s="253" t="s">
        <v>46</v>
      </c>
      <c r="F71" s="273" t="s">
        <v>224</v>
      </c>
      <c r="G71" s="161">
        <f>G59+G60+G61+G69+G70</f>
        <v>13835</v>
      </c>
      <c r="H71" s="161">
        <f>H59+H60+H61+H69+H70</f>
        <v>13771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142</v>
      </c>
      <c r="D72" s="151">
        <v>255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173</v>
      </c>
      <c r="D74" s="151">
        <v>118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2312</v>
      </c>
      <c r="D75" s="155">
        <f>SUM(D67:D74)</f>
        <v>2129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13835</v>
      </c>
      <c r="H79" s="162">
        <f>H71+H74+H75+H76</f>
        <v>13771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5</v>
      </c>
      <c r="D82" s="151">
        <v>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</v>
      </c>
      <c r="D84" s="155">
        <f>D83+D82+D78</f>
        <v>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</v>
      </c>
      <c r="D88" s="151">
        <v>161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66</v>
      </c>
      <c r="D91" s="155">
        <f>SUM(D87:D90)</f>
        <v>173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3496</v>
      </c>
      <c r="D93" s="155">
        <f>D64+D75+D84+D91+D92</f>
        <v>3336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88200</v>
      </c>
      <c r="D94" s="164">
        <f>D93+D55</f>
        <v>88415</v>
      </c>
      <c r="E94" s="449" t="s">
        <v>270</v>
      </c>
      <c r="F94" s="289" t="s">
        <v>271</v>
      </c>
      <c r="G94" s="165">
        <f>G36+G39+G55+G79</f>
        <v>88200</v>
      </c>
      <c r="H94" s="165">
        <f>H36+H39+H55+H79</f>
        <v>88415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79" t="s">
        <v>856</v>
      </c>
      <c r="D100" s="580"/>
      <c r="E100" s="580"/>
    </row>
    <row r="101" ht="12.75">
      <c r="D101" s="169" t="s">
        <v>868</v>
      </c>
    </row>
    <row r="102" spans="4:5" ht="12.75">
      <c r="D102" s="169" t="s">
        <v>869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51" sqref="D51:D5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"Параходство Българско речно плаване"АД</v>
      </c>
      <c r="C2" s="584"/>
      <c r="D2" s="584"/>
      <c r="E2" s="584"/>
      <c r="F2" s="586" t="s">
        <v>2</v>
      </c>
      <c r="G2" s="586"/>
      <c r="H2" s="526">
        <f>'справка №1-БАЛАНС'!H3</f>
        <v>827183719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31.03.2016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676</v>
      </c>
      <c r="D9" s="46">
        <v>1155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624</v>
      </c>
      <c r="D10" s="46">
        <v>912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412</v>
      </c>
      <c r="D11" s="46">
        <v>422</v>
      </c>
      <c r="E11" s="300" t="s">
        <v>293</v>
      </c>
      <c r="F11" s="549" t="s">
        <v>294</v>
      </c>
      <c r="G11" s="550">
        <v>2964</v>
      </c>
      <c r="H11" s="550">
        <v>4079</v>
      </c>
    </row>
    <row r="12" spans="1:8" ht="12">
      <c r="A12" s="298" t="s">
        <v>295</v>
      </c>
      <c r="B12" s="299" t="s">
        <v>296</v>
      </c>
      <c r="C12" s="46">
        <v>607</v>
      </c>
      <c r="D12" s="46">
        <v>594</v>
      </c>
      <c r="E12" s="300" t="s">
        <v>78</v>
      </c>
      <c r="F12" s="549" t="s">
        <v>297</v>
      </c>
      <c r="G12" s="550">
        <v>65</v>
      </c>
      <c r="H12" s="550">
        <v>65</v>
      </c>
    </row>
    <row r="13" spans="1:18" ht="12">
      <c r="A13" s="298" t="s">
        <v>298</v>
      </c>
      <c r="B13" s="299" t="s">
        <v>299</v>
      </c>
      <c r="C13" s="46">
        <v>156</v>
      </c>
      <c r="D13" s="46">
        <v>141</v>
      </c>
      <c r="E13" s="301" t="s">
        <v>51</v>
      </c>
      <c r="F13" s="551" t="s">
        <v>300</v>
      </c>
      <c r="G13" s="548">
        <f>SUM(G9:G12)</f>
        <v>3029</v>
      </c>
      <c r="H13" s="548">
        <f>SUM(H9:H12)</f>
        <v>4144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404</v>
      </c>
      <c r="D16" s="47">
        <v>506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2879</v>
      </c>
      <c r="D19" s="49">
        <f>SUM(D9:D15)+D16</f>
        <v>3730</v>
      </c>
      <c r="E19" s="304" t="s">
        <v>317</v>
      </c>
      <c r="F19" s="552" t="s">
        <v>318</v>
      </c>
      <c r="G19" s="550">
        <v>6</v>
      </c>
      <c r="H19" s="550">
        <v>48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>
        <v>738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91</v>
      </c>
      <c r="D22" s="46">
        <v>84</v>
      </c>
      <c r="E22" s="304" t="s">
        <v>326</v>
      </c>
      <c r="F22" s="552" t="s">
        <v>327</v>
      </c>
      <c r="G22" s="550">
        <v>33</v>
      </c>
      <c r="H22" s="550">
        <v>461</v>
      </c>
    </row>
    <row r="23" spans="1:8" ht="24">
      <c r="A23" s="298" t="s">
        <v>328</v>
      </c>
      <c r="B23" s="305" t="s">
        <v>329</v>
      </c>
      <c r="C23" s="46">
        <v>2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30</v>
      </c>
      <c r="D24" s="46">
        <v>84</v>
      </c>
      <c r="E24" s="301" t="s">
        <v>103</v>
      </c>
      <c r="F24" s="554" t="s">
        <v>334</v>
      </c>
      <c r="G24" s="548">
        <f>SUM(G19:G23)</f>
        <v>39</v>
      </c>
      <c r="H24" s="548">
        <f>SUM(H19:H23)</f>
        <v>1247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</v>
      </c>
      <c r="D25" s="46">
        <v>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131</v>
      </c>
      <c r="D26" s="49">
        <f>SUM(D22:D25)</f>
        <v>180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3010</v>
      </c>
      <c r="D28" s="50">
        <f>D26+D19</f>
        <v>3910</v>
      </c>
      <c r="E28" s="127" t="s">
        <v>339</v>
      </c>
      <c r="F28" s="554" t="s">
        <v>340</v>
      </c>
      <c r="G28" s="548">
        <f>G13+G15+G24</f>
        <v>3068</v>
      </c>
      <c r="H28" s="548">
        <f>H13+H15+H24</f>
        <v>5391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58</v>
      </c>
      <c r="D30" s="50">
        <f>IF((H28-D28)&gt;0,H28-D28,0)</f>
        <v>1481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3010</v>
      </c>
      <c r="D33" s="49">
        <f>D28-D31+D32</f>
        <v>3910</v>
      </c>
      <c r="E33" s="127" t="s">
        <v>353</v>
      </c>
      <c r="F33" s="554" t="s">
        <v>354</v>
      </c>
      <c r="G33" s="53">
        <f>G32-G31+G28</f>
        <v>3068</v>
      </c>
      <c r="H33" s="53">
        <f>H32-H31+H28</f>
        <v>5391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58</v>
      </c>
      <c r="D34" s="50">
        <f>IF((H33-D33)&gt;0,H33-D33,0)</f>
        <v>1481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6</v>
      </c>
      <c r="D35" s="49">
        <f>D36+D37+D38</f>
        <v>148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</v>
      </c>
      <c r="D36" s="46">
        <v>148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52</v>
      </c>
      <c r="D39" s="460">
        <f>+IF((H33-D33-D35)&gt;0,H33-D33-D35,0)</f>
        <v>1333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52</v>
      </c>
      <c r="D41" s="52">
        <f>IF(H39=0,IF(D39-D40&gt;0,D39-D40+H40,0),IF(H39-H40&lt;0,H40-H39+D39,0))</f>
        <v>1333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3068</v>
      </c>
      <c r="D42" s="53">
        <f>D33+D35+D39</f>
        <v>5391</v>
      </c>
      <c r="E42" s="128" t="s">
        <v>380</v>
      </c>
      <c r="F42" s="129" t="s">
        <v>381</v>
      </c>
      <c r="G42" s="53">
        <f>G39+G33</f>
        <v>3068</v>
      </c>
      <c r="H42" s="53">
        <f>H39+H33</f>
        <v>5391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/>
      <c r="E50" s="583"/>
      <c r="F50" s="583"/>
      <c r="G50" s="583"/>
      <c r="H50" s="583"/>
    </row>
    <row r="51" spans="1:8" ht="12.75">
      <c r="A51" s="564"/>
      <c r="B51" s="560"/>
      <c r="C51" s="425"/>
      <c r="D51" s="169" t="s">
        <v>868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869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31.03.2016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3358</v>
      </c>
      <c r="D10" s="54">
        <v>4009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-1807</v>
      </c>
      <c r="D11" s="54">
        <v>-2928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-1010</v>
      </c>
      <c r="D13" s="54">
        <v>-935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-78</v>
      </c>
      <c r="D14" s="54">
        <v>-299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</v>
      </c>
      <c r="D19" s="54">
        <v>-15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451</v>
      </c>
      <c r="D20" s="55">
        <f>SUM(D10:D19)</f>
        <v>-166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-164</v>
      </c>
      <c r="D22" s="54">
        <v>-52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137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-233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738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-76</v>
      </c>
      <c r="D31" s="54">
        <v>-56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-103</v>
      </c>
      <c r="D32" s="55">
        <f>SUM(D22:D31)</f>
        <v>397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108</v>
      </c>
      <c r="D36" s="54">
        <v>1860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-557</v>
      </c>
      <c r="D37" s="54">
        <v>-1711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-461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-6</v>
      </c>
      <c r="D41" s="54">
        <v>-39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-455</v>
      </c>
      <c r="D42" s="55">
        <f>SUM(D34:D41)</f>
        <v>-351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-107</v>
      </c>
      <c r="D43" s="55">
        <f>D42+D32+D20</f>
        <v>-120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173</v>
      </c>
      <c r="D44" s="132">
        <v>221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66</v>
      </c>
      <c r="D45" s="55">
        <f>D44+D43</f>
        <v>101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66</v>
      </c>
      <c r="D46" s="56">
        <v>101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425" t="s">
        <v>871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425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39" sqref="E39:F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31.03.2016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17970</v>
      </c>
      <c r="H11" s="60"/>
      <c r="I11" s="58">
        <f>'справка №1-БАЛАНС'!H28+'справка №1-БАЛАНС'!H31</f>
        <v>5794</v>
      </c>
      <c r="J11" s="58">
        <f>'справка №1-БАЛАНС'!H29+'справка №1-БАЛАНС'!H32</f>
        <v>0</v>
      </c>
      <c r="K11" s="60"/>
      <c r="L11" s="344">
        <f>SUM(C11:K11)</f>
        <v>72447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17970</v>
      </c>
      <c r="H15" s="61">
        <f t="shared" si="2"/>
        <v>0</v>
      </c>
      <c r="I15" s="61">
        <f t="shared" si="2"/>
        <v>5794</v>
      </c>
      <c r="J15" s="61">
        <f t="shared" si="2"/>
        <v>0</v>
      </c>
      <c r="K15" s="61">
        <f t="shared" si="2"/>
        <v>0</v>
      </c>
      <c r="L15" s="344">
        <f t="shared" si="1"/>
        <v>72447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52</v>
      </c>
      <c r="J16" s="345">
        <f>+'справка №1-БАЛАНС'!G32</f>
        <v>0</v>
      </c>
      <c r="K16" s="60"/>
      <c r="L16" s="344">
        <f t="shared" si="1"/>
        <v>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17970</v>
      </c>
      <c r="H29" s="59">
        <f t="shared" si="6"/>
        <v>0</v>
      </c>
      <c r="I29" s="59">
        <f t="shared" si="6"/>
        <v>5846</v>
      </c>
      <c r="J29" s="59">
        <f t="shared" si="6"/>
        <v>0</v>
      </c>
      <c r="K29" s="59">
        <f t="shared" si="6"/>
        <v>0</v>
      </c>
      <c r="L29" s="344">
        <f t="shared" si="1"/>
        <v>72499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17970</v>
      </c>
      <c r="H32" s="59">
        <f t="shared" si="7"/>
        <v>0</v>
      </c>
      <c r="I32" s="59">
        <f t="shared" si="7"/>
        <v>5846</v>
      </c>
      <c r="J32" s="59">
        <f t="shared" si="7"/>
        <v>0</v>
      </c>
      <c r="K32" s="59">
        <f t="shared" si="7"/>
        <v>0</v>
      </c>
      <c r="L32" s="344">
        <f t="shared" si="1"/>
        <v>72499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858</v>
      </c>
      <c r="K38" s="15"/>
      <c r="L38" s="590"/>
      <c r="M38" s="590"/>
      <c r="N38" s="11"/>
    </row>
    <row r="39" spans="1:13" ht="12.75">
      <c r="A39" s="536"/>
      <c r="B39" s="537"/>
      <c r="C39" s="538"/>
      <c r="D39" s="538"/>
      <c r="E39" s="425" t="s">
        <v>867</v>
      </c>
      <c r="F39" s="538"/>
      <c r="G39" s="538"/>
      <c r="H39" s="538"/>
      <c r="I39" s="538"/>
      <c r="J39" s="538"/>
      <c r="K39" s="169" t="s">
        <v>868</v>
      </c>
      <c r="L39" s="538"/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169" t="s">
        <v>869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K19" sqref="K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31.03.2016 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444</v>
      </c>
      <c r="E9" s="189"/>
      <c r="F9" s="189"/>
      <c r="G9" s="74">
        <f>D9+E9-F9</f>
        <v>444</v>
      </c>
      <c r="H9" s="65"/>
      <c r="I9" s="65"/>
      <c r="J9" s="74">
        <f>G9+H9-I9</f>
        <v>444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2143</v>
      </c>
      <c r="E10" s="189"/>
      <c r="F10" s="189"/>
      <c r="G10" s="74">
        <f aca="true" t="shared" si="2" ref="G10:G39">D10+E10-F10</f>
        <v>2143</v>
      </c>
      <c r="H10" s="65"/>
      <c r="I10" s="65"/>
      <c r="J10" s="74">
        <f aca="true" t="shared" si="3" ref="J10:J39">G10+H10-I10</f>
        <v>2143</v>
      </c>
      <c r="K10" s="65">
        <v>549</v>
      </c>
      <c r="L10" s="65">
        <v>12</v>
      </c>
      <c r="M10" s="65"/>
      <c r="N10" s="74">
        <f aca="true" t="shared" si="4" ref="N10:N39">K10+L10-M10</f>
        <v>561</v>
      </c>
      <c r="O10" s="65"/>
      <c r="P10" s="65"/>
      <c r="Q10" s="74">
        <f t="shared" si="0"/>
        <v>561</v>
      </c>
      <c r="R10" s="74">
        <f t="shared" si="1"/>
        <v>1582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7358</v>
      </c>
      <c r="E11" s="189"/>
      <c r="F11" s="189"/>
      <c r="G11" s="74">
        <f t="shared" si="2"/>
        <v>7358</v>
      </c>
      <c r="H11" s="65"/>
      <c r="I11" s="65"/>
      <c r="J11" s="74">
        <f t="shared" si="3"/>
        <v>7358</v>
      </c>
      <c r="K11" s="65">
        <v>2545</v>
      </c>
      <c r="L11" s="65">
        <v>84</v>
      </c>
      <c r="M11" s="65"/>
      <c r="N11" s="74">
        <f t="shared" si="4"/>
        <v>2629</v>
      </c>
      <c r="O11" s="65"/>
      <c r="P11" s="65"/>
      <c r="Q11" s="74">
        <f t="shared" si="0"/>
        <v>2629</v>
      </c>
      <c r="R11" s="74">
        <f t="shared" si="1"/>
        <v>4729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4411</v>
      </c>
      <c r="E12" s="189"/>
      <c r="F12" s="189"/>
      <c r="G12" s="74">
        <f t="shared" si="2"/>
        <v>4411</v>
      </c>
      <c r="H12" s="65"/>
      <c r="I12" s="65"/>
      <c r="J12" s="74">
        <f t="shared" si="3"/>
        <v>4411</v>
      </c>
      <c r="K12" s="65">
        <v>1336</v>
      </c>
      <c r="L12" s="65">
        <v>46</v>
      </c>
      <c r="M12" s="65"/>
      <c r="N12" s="74">
        <f t="shared" si="4"/>
        <v>1382</v>
      </c>
      <c r="O12" s="65"/>
      <c r="P12" s="65"/>
      <c r="Q12" s="74">
        <f t="shared" si="0"/>
        <v>1382</v>
      </c>
      <c r="R12" s="74">
        <f t="shared" si="1"/>
        <v>3029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59176</v>
      </c>
      <c r="E13" s="189"/>
      <c r="F13" s="189"/>
      <c r="G13" s="74">
        <f t="shared" si="2"/>
        <v>59176</v>
      </c>
      <c r="H13" s="65"/>
      <c r="I13" s="65"/>
      <c r="J13" s="74">
        <f t="shared" si="3"/>
        <v>59176</v>
      </c>
      <c r="K13" s="65">
        <v>17260</v>
      </c>
      <c r="L13" s="65">
        <v>229</v>
      </c>
      <c r="M13" s="65"/>
      <c r="N13" s="74">
        <f t="shared" si="4"/>
        <v>17489</v>
      </c>
      <c r="O13" s="65"/>
      <c r="P13" s="65"/>
      <c r="Q13" s="74">
        <f t="shared" si="0"/>
        <v>17489</v>
      </c>
      <c r="R13" s="74">
        <f t="shared" si="1"/>
        <v>41687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399</v>
      </c>
      <c r="E14" s="189">
        <v>2</v>
      </c>
      <c r="F14" s="189"/>
      <c r="G14" s="74">
        <f t="shared" si="2"/>
        <v>401</v>
      </c>
      <c r="H14" s="65"/>
      <c r="I14" s="65"/>
      <c r="J14" s="74">
        <f t="shared" si="3"/>
        <v>401</v>
      </c>
      <c r="K14" s="65">
        <v>376</v>
      </c>
      <c r="L14" s="65">
        <v>4</v>
      </c>
      <c r="M14" s="65"/>
      <c r="N14" s="74">
        <f t="shared" si="4"/>
        <v>380</v>
      </c>
      <c r="O14" s="65"/>
      <c r="P14" s="65"/>
      <c r="Q14" s="74">
        <f t="shared" si="0"/>
        <v>380</v>
      </c>
      <c r="R14" s="74">
        <f t="shared" si="1"/>
        <v>21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4454</v>
      </c>
      <c r="E15" s="457">
        <v>129</v>
      </c>
      <c r="F15" s="457">
        <v>127</v>
      </c>
      <c r="G15" s="74">
        <f t="shared" si="2"/>
        <v>4456</v>
      </c>
      <c r="H15" s="458"/>
      <c r="I15" s="458"/>
      <c r="J15" s="74">
        <f t="shared" si="3"/>
        <v>4456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4456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78385</v>
      </c>
      <c r="E17" s="194">
        <f>SUM(E9:E16)</f>
        <v>131</v>
      </c>
      <c r="F17" s="194">
        <f>SUM(F9:F16)</f>
        <v>127</v>
      </c>
      <c r="G17" s="74">
        <f t="shared" si="2"/>
        <v>78389</v>
      </c>
      <c r="H17" s="75">
        <f>SUM(H9:H16)</f>
        <v>0</v>
      </c>
      <c r="I17" s="75">
        <f>SUM(I9:I16)</f>
        <v>0</v>
      </c>
      <c r="J17" s="74">
        <f t="shared" si="3"/>
        <v>78389</v>
      </c>
      <c r="K17" s="75">
        <f>SUM(K9:K16)</f>
        <v>22066</v>
      </c>
      <c r="L17" s="75">
        <f>SUM(L9:L16)</f>
        <v>375</v>
      </c>
      <c r="M17" s="75">
        <f>SUM(M9:M16)</f>
        <v>0</v>
      </c>
      <c r="N17" s="74">
        <f t="shared" si="4"/>
        <v>22441</v>
      </c>
      <c r="O17" s="75">
        <f>SUM(O9:O16)</f>
        <v>0</v>
      </c>
      <c r="P17" s="75">
        <f>SUM(P9:P16)</f>
        <v>0</v>
      </c>
      <c r="Q17" s="74">
        <f t="shared" si="5"/>
        <v>22441</v>
      </c>
      <c r="R17" s="74">
        <f t="shared" si="6"/>
        <v>55948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20189</v>
      </c>
      <c r="E18" s="187"/>
      <c r="F18" s="187"/>
      <c r="G18" s="74">
        <f t="shared" si="2"/>
        <v>20189</v>
      </c>
      <c r="H18" s="63"/>
      <c r="I18" s="63"/>
      <c r="J18" s="74">
        <f t="shared" si="3"/>
        <v>20189</v>
      </c>
      <c r="K18" s="63">
        <v>177</v>
      </c>
      <c r="L18" s="63">
        <v>14</v>
      </c>
      <c r="M18" s="63"/>
      <c r="N18" s="74">
        <f t="shared" si="4"/>
        <v>191</v>
      </c>
      <c r="O18" s="63"/>
      <c r="P18" s="63"/>
      <c r="Q18" s="74">
        <f t="shared" si="5"/>
        <v>191</v>
      </c>
      <c r="R18" s="74">
        <f t="shared" si="6"/>
        <v>19998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17</v>
      </c>
      <c r="L21" s="65">
        <v>1</v>
      </c>
      <c r="M21" s="65"/>
      <c r="N21" s="74">
        <f t="shared" si="4"/>
        <v>18</v>
      </c>
      <c r="O21" s="65"/>
      <c r="P21" s="65"/>
      <c r="Q21" s="74">
        <f t="shared" si="5"/>
        <v>18</v>
      </c>
      <c r="R21" s="74">
        <f t="shared" si="6"/>
        <v>82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154</v>
      </c>
      <c r="E22" s="189"/>
      <c r="F22" s="189"/>
      <c r="G22" s="74">
        <f t="shared" si="2"/>
        <v>154</v>
      </c>
      <c r="H22" s="65"/>
      <c r="I22" s="65"/>
      <c r="J22" s="74">
        <f t="shared" si="3"/>
        <v>154</v>
      </c>
      <c r="K22" s="65">
        <v>154</v>
      </c>
      <c r="L22" s="65"/>
      <c r="M22" s="65"/>
      <c r="N22" s="74">
        <f t="shared" si="4"/>
        <v>154</v>
      </c>
      <c r="O22" s="65"/>
      <c r="P22" s="65"/>
      <c r="Q22" s="74">
        <f t="shared" si="5"/>
        <v>154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1515</v>
      </c>
      <c r="E24" s="189"/>
      <c r="F24" s="189"/>
      <c r="G24" s="74">
        <f t="shared" si="2"/>
        <v>1515</v>
      </c>
      <c r="H24" s="65"/>
      <c r="I24" s="65"/>
      <c r="J24" s="74">
        <f t="shared" si="3"/>
        <v>1515</v>
      </c>
      <c r="K24" s="65">
        <v>314</v>
      </c>
      <c r="L24" s="65">
        <v>22</v>
      </c>
      <c r="M24" s="65"/>
      <c r="N24" s="74">
        <f t="shared" si="4"/>
        <v>336</v>
      </c>
      <c r="O24" s="65"/>
      <c r="P24" s="65"/>
      <c r="Q24" s="74">
        <f t="shared" si="5"/>
        <v>336</v>
      </c>
      <c r="R24" s="74">
        <f t="shared" si="6"/>
        <v>1179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1769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1769</v>
      </c>
      <c r="H25" s="66">
        <f t="shared" si="7"/>
        <v>0</v>
      </c>
      <c r="I25" s="66">
        <f t="shared" si="7"/>
        <v>0</v>
      </c>
      <c r="J25" s="67">
        <f t="shared" si="3"/>
        <v>1769</v>
      </c>
      <c r="K25" s="66">
        <f t="shared" si="7"/>
        <v>485</v>
      </c>
      <c r="L25" s="66">
        <f t="shared" si="7"/>
        <v>23</v>
      </c>
      <c r="M25" s="66">
        <f t="shared" si="7"/>
        <v>0</v>
      </c>
      <c r="N25" s="67">
        <f t="shared" si="4"/>
        <v>508</v>
      </c>
      <c r="O25" s="66">
        <f t="shared" si="7"/>
        <v>0</v>
      </c>
      <c r="P25" s="66">
        <f t="shared" si="7"/>
        <v>0</v>
      </c>
      <c r="Q25" s="67">
        <f t="shared" si="5"/>
        <v>508</v>
      </c>
      <c r="R25" s="67">
        <f t="shared" si="6"/>
        <v>1261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7418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7418</v>
      </c>
      <c r="H27" s="70">
        <f t="shared" si="8"/>
        <v>0</v>
      </c>
      <c r="I27" s="70">
        <f t="shared" si="8"/>
        <v>0</v>
      </c>
      <c r="J27" s="71">
        <f t="shared" si="3"/>
        <v>7418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7418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1875</v>
      </c>
      <c r="E28" s="189"/>
      <c r="F28" s="189"/>
      <c r="G28" s="74">
        <f t="shared" si="2"/>
        <v>1875</v>
      </c>
      <c r="H28" s="65"/>
      <c r="I28" s="65"/>
      <c r="J28" s="74">
        <f t="shared" si="3"/>
        <v>1875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5007</v>
      </c>
      <c r="E29" s="189"/>
      <c r="F29" s="189"/>
      <c r="G29" s="74">
        <f t="shared" si="2"/>
        <v>5007</v>
      </c>
      <c r="H29" s="72"/>
      <c r="I29" s="72"/>
      <c r="J29" s="74">
        <f t="shared" si="3"/>
        <v>5007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5007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519</v>
      </c>
      <c r="E30" s="189"/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7418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7418</v>
      </c>
      <c r="H38" s="75">
        <f t="shared" si="12"/>
        <v>0</v>
      </c>
      <c r="I38" s="75">
        <f t="shared" si="12"/>
        <v>0</v>
      </c>
      <c r="J38" s="74">
        <f t="shared" si="3"/>
        <v>7418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7418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107761</v>
      </c>
      <c r="E40" s="438">
        <f>E17+E18+E19+E25+E38+E39</f>
        <v>131</v>
      </c>
      <c r="F40" s="438">
        <f aca="true" t="shared" si="13" ref="F40:R40">F17+F18+F19+F25+F38+F39</f>
        <v>127</v>
      </c>
      <c r="G40" s="438">
        <f t="shared" si="13"/>
        <v>107765</v>
      </c>
      <c r="H40" s="438">
        <f t="shared" si="13"/>
        <v>0</v>
      </c>
      <c r="I40" s="438">
        <f t="shared" si="13"/>
        <v>0</v>
      </c>
      <c r="J40" s="438">
        <f t="shared" si="13"/>
        <v>107765</v>
      </c>
      <c r="K40" s="438">
        <f t="shared" si="13"/>
        <v>22728</v>
      </c>
      <c r="L40" s="438">
        <f t="shared" si="13"/>
        <v>412</v>
      </c>
      <c r="M40" s="438">
        <f t="shared" si="13"/>
        <v>0</v>
      </c>
      <c r="N40" s="438">
        <f t="shared" si="13"/>
        <v>23140</v>
      </c>
      <c r="O40" s="438">
        <f t="shared" si="13"/>
        <v>0</v>
      </c>
      <c r="P40" s="438">
        <f t="shared" si="13"/>
        <v>0</v>
      </c>
      <c r="Q40" s="438">
        <f t="shared" si="13"/>
        <v>23140</v>
      </c>
      <c r="R40" s="438">
        <f t="shared" si="13"/>
        <v>84625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425" t="s">
        <v>867</v>
      </c>
      <c r="J45" s="538"/>
      <c r="K45" s="349"/>
      <c r="L45" s="349"/>
      <c r="M45" s="349"/>
      <c r="N45" s="349"/>
      <c r="O45" s="349"/>
      <c r="P45" s="169" t="s">
        <v>868</v>
      </c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169" t="s">
        <v>869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C110" sqref="C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31.03.2016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79</v>
      </c>
      <c r="D11" s="119">
        <f>SUM(D12:D14)</f>
        <v>0</v>
      </c>
      <c r="E11" s="120">
        <f>SUM(E12:E14)</f>
        <v>79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38</v>
      </c>
      <c r="D12" s="108"/>
      <c r="E12" s="120">
        <f aca="true" t="shared" si="0" ref="E12:E42">C12-D12</f>
        <v>38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41</v>
      </c>
      <c r="D14" s="108"/>
      <c r="E14" s="120">
        <f t="shared" si="0"/>
        <v>41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79</v>
      </c>
      <c r="D19" s="104">
        <f>D11+D15+D16</f>
        <v>0</v>
      </c>
      <c r="E19" s="118">
        <f>E11+E15+E16</f>
        <v>79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534</v>
      </c>
      <c r="D24" s="119">
        <f>SUM(D25:D27)</f>
        <v>534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508</v>
      </c>
      <c r="D25" s="108">
        <v>508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26</v>
      </c>
      <c r="D27" s="108">
        <v>26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1166</v>
      </c>
      <c r="D28" s="108">
        <v>1166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70</v>
      </c>
      <c r="D29" s="108">
        <v>70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227</v>
      </c>
      <c r="D31" s="108">
        <v>227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142</v>
      </c>
      <c r="D33" s="105">
        <f>SUM(D34:D37)</f>
        <v>142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142</v>
      </c>
      <c r="D35" s="108">
        <v>142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173</v>
      </c>
      <c r="D38" s="105">
        <f>SUM(D39:D42)</f>
        <v>173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173</v>
      </c>
      <c r="D42" s="108">
        <v>173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2312</v>
      </c>
      <c r="D43" s="104">
        <f>D24+D28+D29+D31+D30+D32+D33+D38</f>
        <v>2312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2391</v>
      </c>
      <c r="D44" s="103">
        <f>D43+D21+D19+D9</f>
        <v>2312</v>
      </c>
      <c r="E44" s="118">
        <f>E43+E21+E19+E9</f>
        <v>79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440</v>
      </c>
      <c r="D52" s="103">
        <f>SUM(D53:D55)</f>
        <v>0</v>
      </c>
      <c r="E52" s="119">
        <f>C52-D52</f>
        <v>440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440</v>
      </c>
      <c r="D55" s="108"/>
      <c r="E55" s="119">
        <f t="shared" si="1"/>
        <v>440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183</v>
      </c>
      <c r="D64" s="108"/>
      <c r="E64" s="119">
        <f t="shared" si="1"/>
        <v>183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623</v>
      </c>
      <c r="D66" s="103">
        <f>D52+D56+D61+D62+D63+D64</f>
        <v>0</v>
      </c>
      <c r="E66" s="119">
        <f t="shared" si="1"/>
        <v>623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1243</v>
      </c>
      <c r="D68" s="108"/>
      <c r="E68" s="119">
        <f t="shared" si="1"/>
        <v>1243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8216</v>
      </c>
      <c r="D71" s="105">
        <f>SUM(D72:D74)</f>
        <v>8216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772</v>
      </c>
      <c r="D72" s="108">
        <v>772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7444</v>
      </c>
      <c r="D74" s="108">
        <v>7444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5540</v>
      </c>
      <c r="D85" s="104">
        <f>SUM(D86:D90)+D94</f>
        <v>5540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3336</v>
      </c>
      <c r="D87" s="108">
        <v>3336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128</v>
      </c>
      <c r="D88" s="108">
        <v>128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1533</v>
      </c>
      <c r="D89" s="108">
        <v>1533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149</v>
      </c>
      <c r="D90" s="103">
        <f>SUM(D91:D93)</f>
        <v>149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</v>
      </c>
      <c r="D91" s="108">
        <v>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143</v>
      </c>
      <c r="D93" s="108">
        <v>143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394</v>
      </c>
      <c r="D94" s="108">
        <v>394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79</v>
      </c>
      <c r="D95" s="108">
        <v>79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13835</v>
      </c>
      <c r="D96" s="104">
        <f>D85+D80+D75+D71+D95</f>
        <v>13835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15701</v>
      </c>
      <c r="D97" s="104">
        <f>D96+D68+D66</f>
        <v>13835</v>
      </c>
      <c r="E97" s="104">
        <f>E96+E68+E66</f>
        <v>1866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875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425" t="s">
        <v>878</v>
      </c>
      <c r="D110" s="538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.75">
      <c r="A112" s="349"/>
      <c r="B112" s="388"/>
      <c r="C112" s="169" t="s">
        <v>876</v>
      </c>
      <c r="D112" s="349"/>
      <c r="E112" s="349"/>
      <c r="F112" s="349"/>
    </row>
    <row r="113" spans="1:6" ht="12.75">
      <c r="A113" s="349"/>
      <c r="B113" s="388"/>
      <c r="C113" s="169" t="s">
        <v>877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31.03.2016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7</v>
      </c>
      <c r="G19" s="98"/>
      <c r="H19" s="98">
        <v>2</v>
      </c>
      <c r="I19" s="434">
        <f t="shared" si="0"/>
        <v>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7</v>
      </c>
      <c r="G26" s="85">
        <f t="shared" si="2"/>
        <v>0</v>
      </c>
      <c r="H26" s="85">
        <f t="shared" si="2"/>
        <v>2</v>
      </c>
      <c r="I26" s="434">
        <f t="shared" si="0"/>
        <v>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.75">
      <c r="A31" s="349"/>
      <c r="B31" s="388"/>
      <c r="C31" s="349"/>
      <c r="D31" s="523"/>
      <c r="E31" s="425" t="s">
        <v>867</v>
      </c>
      <c r="F31" s="538"/>
      <c r="G31" s="523"/>
      <c r="H31" s="523"/>
      <c r="I31" s="169" t="s">
        <v>868</v>
      </c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169" t="s">
        <v>869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21">
      <selection activeCell="C63" sqref="C63:F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28" t="str">
        <f>'справка №1-БАЛАНС'!E5</f>
        <v>31.03.2016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881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882</v>
      </c>
      <c r="B13" s="37"/>
      <c r="C13" s="441">
        <v>55</v>
      </c>
      <c r="D13" s="441">
        <v>55</v>
      </c>
      <c r="E13" s="441"/>
      <c r="F13" s="443">
        <f>C13-E13</f>
        <v>55</v>
      </c>
    </row>
    <row r="14" spans="1:6" ht="12.75">
      <c r="A14" s="36" t="s">
        <v>883</v>
      </c>
      <c r="B14" s="37"/>
      <c r="C14" s="441">
        <v>200</v>
      </c>
      <c r="D14" s="441">
        <v>100</v>
      </c>
      <c r="E14" s="441"/>
      <c r="F14" s="443">
        <f>C14-E14</f>
        <v>200</v>
      </c>
    </row>
    <row r="15" spans="1:6" ht="12.75">
      <c r="A15" s="36" t="s">
        <v>553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1863</v>
      </c>
      <c r="D27" s="429"/>
      <c r="E27" s="429">
        <f>SUM(E12:E26)</f>
        <v>0</v>
      </c>
      <c r="F27" s="442">
        <f>SUM(F12:F26)</f>
        <v>1863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884</v>
      </c>
      <c r="B29" s="40"/>
      <c r="C29" s="441">
        <v>5007</v>
      </c>
      <c r="D29" s="441">
        <v>50</v>
      </c>
      <c r="E29" s="441"/>
      <c r="F29" s="443">
        <f>C29-E29</f>
        <v>5007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5007</v>
      </c>
      <c r="D44" s="429"/>
      <c r="E44" s="429">
        <f>SUM(E29:E43)</f>
        <v>0</v>
      </c>
      <c r="F44" s="442">
        <f>SUM(F29:F43)</f>
        <v>5007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885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831</v>
      </c>
      <c r="B63" s="40"/>
      <c r="C63" s="441"/>
      <c r="D63" s="441"/>
      <c r="E63" s="441"/>
      <c r="F63" s="443"/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7389</v>
      </c>
      <c r="D79" s="429"/>
      <c r="E79" s="429">
        <f>E78+E61+E44+E27</f>
        <v>0</v>
      </c>
      <c r="F79" s="442">
        <f>F78+F61+F44+F27</f>
        <v>7389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887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886</v>
      </c>
      <c r="B83" s="40"/>
      <c r="C83" s="441"/>
      <c r="D83" s="441">
        <v>100</v>
      </c>
      <c r="E83" s="441"/>
      <c r="F83" s="443">
        <f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aca="true" t="shared" si="4" ref="F84:F96">C84-E84</f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888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425" t="s">
        <v>867</v>
      </c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169"/>
      <c r="D154" s="169" t="s">
        <v>868</v>
      </c>
      <c r="E154" s="517"/>
    </row>
    <row r="155" spans="3:4" ht="12.75">
      <c r="C155" s="169" t="s">
        <v>879</v>
      </c>
      <c r="D155" s="169" t="s">
        <v>869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133:F147 C29:F43 C63:F77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Office</cp:lastModifiedBy>
  <cp:lastPrinted>2016-04-27T13:59:36Z</cp:lastPrinted>
  <dcterms:created xsi:type="dcterms:W3CDTF">2000-06-29T12:02:40Z</dcterms:created>
  <dcterms:modified xsi:type="dcterms:W3CDTF">2016-04-28T11:03:44Z</dcterms:modified>
  <cp:category/>
  <cp:version/>
  <cp:contentType/>
  <cp:contentStatus/>
</cp:coreProperties>
</file>