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<sst xmlns="http://schemas.openxmlformats.org/spreadsheetml/2006/main" count="1079" uniqueCount="879">
  <si>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</si>
  <si>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</si>
  <si>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</si>
  <si>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</si>
  <si>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</si>
  <si>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</si>
  <si>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</si>
  <si>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</si>
  <si>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</si>
  <si>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</si>
  <si>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</si>
  <si>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</si>
  <si>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</si>
  <si>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</si>
  <si>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</si>
  <si>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</si>
  <si>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</si>
  <si>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</si>
  <si>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</si>
  <si>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</si>
  <si>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</si>
  <si>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</si>
  <si>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</si>
  <si>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</si>
  <si>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</si>
  <si>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</si>
  <si>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</si>
  <si>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</si>
  <si>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</si>
  <si>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</si>
  <si>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</si>
  <si>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</si>
  <si>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</si>
  <si>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</si>
  <si>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</si>
  <si>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</si>
  <si>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</si>
  <si>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</si>
  <si>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</si>
  <si>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</si>
  <si>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</si>
  <si>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</si>
  <si>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</si>
  <si>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</si>
  <si>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</si>
  <si>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</si>
  <si>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</si>
  <si>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</si>
  <si>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</si>
  <si>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</si>
  <si>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</si>
  <si>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</si>
  <si>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</si>
  <si>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</si>
  <si>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</si>
  <si>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</si>
  <si>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</si>
  <si>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</si>
  <si>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</si>
  <si>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</si>
  <si>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</si>
  <si>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</si>
  <si>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</si>
  <si>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</si>
  <si>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</si>
  <si>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</si>
  <si>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</si>
  <si>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</si>
  <si>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</si>
  <si>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</si>
  <si>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</si>
  <si>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</si>
  <si>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</si>
  <si>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</si>
  <si>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</si>
  <si>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</si>
  <si>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</si>
  <si>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</si>
  <si>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</si>
  <si>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</si>
  <si>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</si>
  <si>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</si>
  <si>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</si>
  <si>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</si>
  <si>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</si>
  <si>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</si>
  <si>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</si>
  <si>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</si>
  <si>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</si>
  <si>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</si>
  <si>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</si>
  <si>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</si>
  <si>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</si>
  <si>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</si>
  <si>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</si>
  <si>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</si>
  <si>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</si>
  <si>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</si>
  <si>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</si>
  <si>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</si>
  <si>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</si>
  <si>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</si>
  <si>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</si>
  <si>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</si>
  <si>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</si>
  <si>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</si>
  <si>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</si>
  <si>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</si>
  <si>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</si>
  <si>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</si>
  <si>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</si>
  <si>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</si>
  <si>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</si>
  <si>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</si>
  <si>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</si>
  <si>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</si>
  <si>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</si>
  <si>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</si>
  <si>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</si>
  <si>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</si>
  <si>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</si>
  <si>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</si>
  <si>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</si>
  <si>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</si>
  <si>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</si>
  <si>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</si>
  <si>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</si>
  <si>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</si>
  <si>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</si>
  <si>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</si>
  <si>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</si>
  <si>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</si>
  <si>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</si>
  <si>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</si>
  <si>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</si>
  <si>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</si>
  <si>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</si>
  <si>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</si>
  <si>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</si>
  <si>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</si>
  <si>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</si>
  <si>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</si>
  <si>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</si>
  <si>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</si>
  <si>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</si>
  <si>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</si>
  <si>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</si>
  <si>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</si>
  <si>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</si>
  <si>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</si>
  <si>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</si>
  <si>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</si>
  <si>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</si>
  <si>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</si>
  <si>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</si>
  <si>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</si>
  <si>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</si>
  <si>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</si>
  <si>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</si>
  <si>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</si>
  <si>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</si>
  <si>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</si>
  <si>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</si>
  <si>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</si>
  <si>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</si>
  <si>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</si>
  <si>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</si>
  <si>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</si>
  <si>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</si>
  <si>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</si>
  <si>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</si>
  <si>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</si>
  <si>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</si>
  <si>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</si>
  <si>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</si>
  <si>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</si>
  <si>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</si>
  <si>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</si>
  <si>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</si>
  <si>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</si>
  <si>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</si>
  <si>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</si>
  <si>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</si>
  <si>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</si>
  <si>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</si>
  <si>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</si>
  <si>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</si>
  <si>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</si>
  <si>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</si>
  <si>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</si>
  <si>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</si>
  <si>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</si>
  <si>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</si>
  <si>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</si>
  <si>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</si>
  <si>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</si>
  <si>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</si>
  <si>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</si>
  <si>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</si>
  <si>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</si>
  <si>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</si>
  <si>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</si>
  <si>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</si>
  <si>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</si>
  <si>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</si>
  <si>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</si>
  <si>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</si>
  <si>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</si>
  <si>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</si>
  <si>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</si>
  <si>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</si>
  <si>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</si>
  <si>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</si>
  <si>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</si>
  <si>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</si>
  <si>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</si>
  <si>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</si>
  <si>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</si>
  <si>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</si>
  <si>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</si>
  <si>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</si>
  <si>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</si>
  <si>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</si>
  <si>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</si>
  <si>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</si>
  <si>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</si>
  <si>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</si>
  <si>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</si>
  <si>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</si>
  <si>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</si>
  <si>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</si>
  <si>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</si>
  <si>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</si>
  <si>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</si>
  <si>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</si>
  <si>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</si>
  <si>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</si>
  <si>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</si>
  <si>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</si>
  <si>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</si>
  <si>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</si>
  <si>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</si>
  <si>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</si>
  <si>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</si>
  <si>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</si>
  <si>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</si>
  <si>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</si>
  <si>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</si>
  <si>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</si>
  <si>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</si>
  <si>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</si>
  <si>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</si>
  <si>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</si>
  <si>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</si>
  <si>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</si>
  <si>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</si>
  <si>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</si>
  <si>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</si>
  <si>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</si>
  <si>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</si>
  <si>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</si>
  <si>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</si>
  <si>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</si>
  <si>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</si>
  <si>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</si>
  <si>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</si>
  <si>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</si>
  <si>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</si>
  <si>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</si>
  <si>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</si>
  <si>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</si>
  <si>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</si>
  <si>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</si>
  <si>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</si>
  <si>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</si>
  <si>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</si>
  <si>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</si>
  <si>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</si>
  <si>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</si>
  <si>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</si>
  <si>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</si>
  <si>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</si>
  <si>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</si>
  <si>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</si>
  <si>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</si>
  <si>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</si>
  <si>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</si>
  <si>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</si>
  <si>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</si>
  <si>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</si>
  <si>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</si>
  <si>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</si>
  <si>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</si>
  <si>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</si>
  <si>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</si>
  <si>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</si>
  <si>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</si>
  <si>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</si>
  <si>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</si>
  <si>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</si>
  <si>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</si>
  <si>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</si>
  <si>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</si>
  <si>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</si>
  <si>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</si>
  <si>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</si>
  <si>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</si>
  <si>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</si>
  <si>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</si>
  <si>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</si>
  <si>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</si>
  <si>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</si>
  <si>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</si>
  <si>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</si>
  <si>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</si>
  <si>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</si>
  <si>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</si>
  <si>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</si>
  <si>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</si>
  <si>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</si>
  <si>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</si>
  <si>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</si>
  <si>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</si>
  <si>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</si>
  <si>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</si>
  <si>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</si>
  <si>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</si>
  <si>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</si>
  <si>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</si>
  <si>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</si>
  <si>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</si>
  <si>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</si>
  <si>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</si>
  <si>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</si>
  <si>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</si>
  <si>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</si>
  <si>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</si>
  <si>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</si>
  <si>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</si>
  <si>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</si>
  <si>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</si>
  <si>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</si>
  <si>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</si>
  <si>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</si>
  <si>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</si>
  <si>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</si>
  <si>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</si>
  <si>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</si>
  <si>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</si>
  <si>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</si>
  <si>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</si>
  <si>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</si>
  <si>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</si>
  <si>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</si>
  <si>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</si>
  <si>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</si>
  <si>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</si>
  <si>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</si>
  <si>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</si>
  <si>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</si>
  <si>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</si>
  <si>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</si>
  <si>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</si>
  <si>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</si>
  <si>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</si>
  <si>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</si>
  <si>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</si>
  <si>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</si>
  <si>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</si>
  <si>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</si>
  <si>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</si>
  <si>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</si>
  <si>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</si>
  <si>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</si>
  <si>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</si>
  <si>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</si>
  <si>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</si>
  <si>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</si>
  <si>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</si>
  <si>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</si>
  <si>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</si>
  <si>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</si>
  <si>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</si>
  <si>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</si>
  <si>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</si>
  <si>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</si>
  <si>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</si>
  <si>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</si>
  <si>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</si>
  <si>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</si>
  <si>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</si>
  <si>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</si>
  <si>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</si>
  <si>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</si>
  <si>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</si>
  <si>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</si>
  <si>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</si>
  <si>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</si>
  <si>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</si>
  <si>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</si>
  <si>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</si>
  <si>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</si>
  <si>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</si>
  <si>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</si>
  <si>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</si>
  <si>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</si>
  <si>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</si>
  <si>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</si>
  <si>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</si>
  <si>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</si>
  <si>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</si>
  <si>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</si>
  <si>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</si>
  <si>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</si>
  <si>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</si>
  <si>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</si>
  <si>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</si>
  <si>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</si>
  <si>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</si>
  <si>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</si>
  <si>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</si>
  <si>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</si>
  <si>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</si>
  <si>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</si>
  <si>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</si>
  <si>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</si>
  <si>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</si>
  <si>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</si>
  <si>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</si>
  <si>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</si>
  <si>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</si>
  <si>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</si>
  <si>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</si>
  <si>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</si>
  <si>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</si>
  <si>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</si>
  <si>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</si>
  <si>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</si>
  <si>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</si>
  <si>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</si>
  <si>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</si>
  <si>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</si>
  <si>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</si>
  <si>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</si>
  <si>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</si>
  <si>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</si>
  <si>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</si>
  <si>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</si>
  <si>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</si>
  <si>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</si>
  <si>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</si>
  <si>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</si>
  <si>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</si>
  <si>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</si>
  <si>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</si>
  <si>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</si>
  <si>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</si>
  <si>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</si>
  <si>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</si>
  <si>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</si>
  <si>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</si>
  <si>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</si>
  <si>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</si>
  <si>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</si>
  <si>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</si>
  <si>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</si>
  <si>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</si>
  <si>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</si>
  <si>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</si>
  <si>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</si>
  <si>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</si>
  <si>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</si>
  <si>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</si>
  <si>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</si>
  <si>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</si>
  <si>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</si>
  <si>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</si>
  <si>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</si>
  <si>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</si>
  <si>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</si>
  <si>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</si>
  <si>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</si>
  <si>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</si>
  <si>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</si>
  <si>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</si>
  <si>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</si>
  <si>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</si>
  <si>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</si>
  <si>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</si>
  <si>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</si>
  <si>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</si>
  <si>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</si>
  <si>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</si>
  <si>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</si>
  <si>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</si>
  <si>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</si>
  <si>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</si>
  <si>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</si>
  <si>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</si>
  <si>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</si>
  <si>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</si>
  <si>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</si>
  <si>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</si>
  <si>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</si>
  <si>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</si>
  <si>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</si>
  <si>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</si>
  <si>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</si>
  <si>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</si>
  <si>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</si>
  <si>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</si>
  <si>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</si>
  <si>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</si>
  <si>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</si>
  <si>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</si>
  <si>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</si>
  <si>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</si>
  <si>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</si>
  <si>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</si>
  <si>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</si>
  <si>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</si>
  <si>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</si>
  <si>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</si>
  <si>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</si>
  <si>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</si>
  <si>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</si>
  <si>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</si>
  <si>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</si>
  <si>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</si>
  <si>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</si>
  <si>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</si>
  <si>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</si>
  <si>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</si>
  <si>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</si>
  <si>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</si>
  <si>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</si>
  <si>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</si>
  <si>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</si>
  <si>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</si>
  <si>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</si>
  <si>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</si>
  <si>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</si>
  <si>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</si>
  <si>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</si>
  <si>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</si>
  <si>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</si>
  <si>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</si>
  <si>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</si>
  <si>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</si>
  <si>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</si>
  <si>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</si>
  <si>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</si>
  <si>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</si>
  <si>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</si>
  <si>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</si>
  <si>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</si>
  <si>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</si>
  <si>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</si>
  <si>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</si>
  <si>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</si>
  <si>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</si>
  <si>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</si>
  <si>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</si>
  <si>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</si>
  <si>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</si>
  <si>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</si>
  <si>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</si>
  <si>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</si>
  <si>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</si>
  <si>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</si>
  <si>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</si>
  <si>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</si>
  <si>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</si>
  <si>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</si>
  <si>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</si>
  <si>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</si>
  <si>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</si>
  <si>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</si>
  <si>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</si>
  <si>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</si>
  <si>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</si>
  <si>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</si>
  <si>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</si>
  <si>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</si>
  <si>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</si>
  <si>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</si>
  <si>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</si>
  <si>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</si>
  <si>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</si>
  <si>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</si>
  <si>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</si>
  <si>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</si>
  <si>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</si>
  <si>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</si>
  <si>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</si>
  <si>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</si>
  <si>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</si>
  <si>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</si>
  <si>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</si>
  <si>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</si>
  <si>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</si>
  <si>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</si>
  <si>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</si>
  <si>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</si>
  <si>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</si>
  <si>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</si>
  <si>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</si>
  <si>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</si>
  <si>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</si>
  <si>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</si>
  <si>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</si>
  <si>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</si>
  <si>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</si>
  <si>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</si>
  <si>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</si>
  <si>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</si>
  <si>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</si>
  <si>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</si>
  <si>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</si>
  <si>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</si>
  <si>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</si>
  <si>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</si>
  <si>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</si>
  <si>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</si>
  <si>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</si>
  <si>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</si>
  <si>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</si>
  <si>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</si>
  <si>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</si>
  <si>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</si>
  <si>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</si>
  <si>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</si>
  <si>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</si>
  <si>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</si>
  <si>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</si>
  <si>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</si>
  <si>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</si>
  <si>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</si>
  <si>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</si>
  <si>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</si>
  <si>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</si>
  <si>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</si>
  <si>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</si>
  <si>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</si>
  <si>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</si>
  <si>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</si>
  <si>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</si>
  <si>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</si>
  <si>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</si>
  <si>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</si>
  <si>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</si>
  <si>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</si>
  <si>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</si>
  <si>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</si>
  <si>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</si>
  <si>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</si>
  <si>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</si>
  <si>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</si>
  <si>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</si>
  <si>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</si>
  <si>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</si>
  <si>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</si>
  <si>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</si>
  <si>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</si>
  <si>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</si>
  <si>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</si>
  <si>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</si>
  <si>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</si>
  <si>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</si>
  <si>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</si>
  <si>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</si>
  <si>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</si>
  <si>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</si>
  <si>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</si>
  <si>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</si>
  <si>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</si>
  <si>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</si>
  <si>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</si>
  <si>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</si>
  <si>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</si>
  <si>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</si>
  <si>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</si>
  <si>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</si>
  <si>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</si>
  <si>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</si>
  <si>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</si>
  <si>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</si>
  <si>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</si>
  <si>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</si>
  <si>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</si>
  <si>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</si>
  <si>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</si>
  <si>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</si>
  <si>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</si>
  <si>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</si>
  <si>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</si>
  <si>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</si>
  <si>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</si>
  <si>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</si>
  <si>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</si>
  <si>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</si>
  <si>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</si>
  <si>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</si>
  <si>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</si>
  <si>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</si>
  <si>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</si>
  <si>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</si>
  <si>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</si>
  <si>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</si>
  <si>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</si>
  <si>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</si>
  <si>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</si>
  <si>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</si>
  <si>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</si>
  <si>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</si>
  <si>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</si>
  <si>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</si>
  <si>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</si>
  <si>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</si>
  <si>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</si>
  <si>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</si>
  <si>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</si>
  <si>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</si>
  <si>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</si>
  <si>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</si>
  <si>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</si>
  <si>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</si>
  <si>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</si>
  <si>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</si>
  <si>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</si>
  <si>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</si>
  <si>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</si>
  <si>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</si>
  <si>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</si>
  <si>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</si>
  <si>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</si>
  <si>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</si>
  <si>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</si>
  <si>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</si>
  <si>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</si>
  <si>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</si>
  <si>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</si>
  <si>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</si>
  <si>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</si>
  <si>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</si>
  <si>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</si>
  <si>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</si>
  <si>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</si>
  <si>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</si>
  <si>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</si>
  <si>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</si>
  <si>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</si>
  <si>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</si>
  <si>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</si>
  <si>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</si>
  <si>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</si>
  <si>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</si>
  <si>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</si>
  <si>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</si>
  <si>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</si>
  <si>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</si>
  <si>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</si>
  <si>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</si>
  <si>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</si>
  <si>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</si>
  <si>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</si>
  <si>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</si>
  <si>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</si>
  <si>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</si>
  <si>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</si>
  <si>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</si>
  <si>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</si>
  <si>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</si>
  <si>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</si>
  <si>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</si>
  <si>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</si>
  <si>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</si>
  <si>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</si>
  <si>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</si>
  <si>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</si>
  <si>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</si>
  <si>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</si>
  <si>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</si>
  <si>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</si>
  <si>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</si>
  <si>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</si>
  <si>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</si>
  <si>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</si>
  <si>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</si>
  <si>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</si>
  <si>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</si>
  <si>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</si>
  <si>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</si>
  <si>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</si>
  <si>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</si>
  <si>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</si>
  <si>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</si>
  <si>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</si>
  <si>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</si>
  <si>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</si>
  <si>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</si>
  <si>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</si>
  <si>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</si>
  <si>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</si>
  <si>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</si>
  <si>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</si>
  <si>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</si>
  <si>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</si>
  <si>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</si>
  <si>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</si>
  <si>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</si>
  <si>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</si>
  <si>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</si>
  <si>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</si>
  <si>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</si>
  <si>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</si>
  <si>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</si>
  <si>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</si>
  <si>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</si>
  <si>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</si>
  <si>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</si>
  <si>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</si>
  <si>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</si>
  <si>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</si>
  <si>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</si>
  <si>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</si>
  <si>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</si>
  <si>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</si>
  <si>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</si>
  <si>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</si>
  <si>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</si>
  <si>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</si>
  <si>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</si>
  <si>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</si>
  <si>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</si>
  <si>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</si>
  <si>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</si>
  <si>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</si>
  <si>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</si>
  <si>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</si>
  <si>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</si>
  <si>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</si>
  <si>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</si>
  <si>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</si>
  <si>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</si>
  <si>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</si>
  <si>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</si>
  <si>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</si>
  <si>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</si>
  <si>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</si>
  <si>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</si>
  <si>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</si>
  <si>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</si>
  <si>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</si>
  <si>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</si>
  <si>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</si>
  <si>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</si>
  <si>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</si>
  <si>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</si>
  <si>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</si>
  <si>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</si>
  <si>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</si>
  <si>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</si>
  <si>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</si>
  <si>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</si>
  <si>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</si>
  <si>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ПАРАХОДСТВО БЪЛГАРСКО РЕЧНО ПЛАВАНЕ АД</t>
  </si>
  <si>
    <t>първо тримесечие на 2012 година</t>
  </si>
  <si>
    <t>Дата на съставяне: 30.05.2012 г.</t>
  </si>
  <si>
    <t>/Г. Петрова/</t>
  </si>
  <si>
    <t>30.05.2012 г.</t>
  </si>
  <si>
    <t>/инж. Д. Кочанов/</t>
  </si>
  <si>
    <t xml:space="preserve">Дата на съставяне: 30.05.2012 г.                                   </t>
  </si>
  <si>
    <t xml:space="preserve">Дата  на съставяне: 30.05.2012 г.                                                                                                                          </t>
  </si>
  <si>
    <t xml:space="preserve">Дата на съставяне: 30.05.2012 г.                    </t>
  </si>
  <si>
    <t>1. Елпром АД</t>
  </si>
  <si>
    <t>1. Интерлихтер Будапеща</t>
  </si>
  <si>
    <t>1. Ви Ти Си АД</t>
  </si>
  <si>
    <t>1. Варнафери ООД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</si>
</sst>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5" fillId="0" borderId="0" xfId="65" applyNumberFormat="1" applyFont="1" applyBorder="1" applyProtection="1">
      <alignment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866</v>
      </c>
      <c r="F3" s="217" t="s">
        <v>2</v>
      </c>
      <c r="G3" s="172"/>
      <c r="H3" s="461" t="s">
        <v>159</v>
      </c>
    </row>
    <row r="4" spans="1:8" ht="15">
      <c r="A4" s="580" t="s">
        <v>3</v>
      </c>
      <c r="B4" s="582"/>
      <c r="C4" s="582"/>
      <c r="D4" s="582"/>
      <c r="E4" s="504" t="s">
        <v>865</v>
      </c>
      <c r="F4" s="576" t="s">
        <v>4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18197</v>
      </c>
      <c r="D11" s="151">
        <v>18197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3745</v>
      </c>
      <c r="D12" s="151">
        <v>3777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4135</v>
      </c>
      <c r="D13" s="151">
        <v>4211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4707</v>
      </c>
      <c r="D14" s="151">
        <v>4765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44043</v>
      </c>
      <c r="D15" s="151">
        <v>46063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48</v>
      </c>
      <c r="D16" s="151">
        <v>66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2218</v>
      </c>
      <c r="D17" s="151">
        <v>1866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77093</v>
      </c>
      <c r="D19" s="155">
        <f>SUM(D11:D18)</f>
        <v>78945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18605</v>
      </c>
      <c r="H21" s="156">
        <f>SUM(H22:H24)</f>
        <v>21153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3676</v>
      </c>
      <c r="H22" s="152">
        <v>3786</v>
      </c>
    </row>
    <row r="23" spans="1:13" ht="15">
      <c r="A23" s="235" t="s">
        <v>66</v>
      </c>
      <c r="B23" s="241" t="s">
        <v>67</v>
      </c>
      <c r="C23" s="151">
        <v>95</v>
      </c>
      <c r="D23" s="151">
        <v>96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40</v>
      </c>
      <c r="D24" s="151">
        <v>47</v>
      </c>
      <c r="E24" s="237" t="s">
        <v>72</v>
      </c>
      <c r="F24" s="242" t="s">
        <v>73</v>
      </c>
      <c r="G24" s="152">
        <v>14929</v>
      </c>
      <c r="H24" s="152">
        <v>17367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28008</v>
      </c>
      <c r="H25" s="154">
        <f>H19+H20+H21</f>
        <v>30556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877</v>
      </c>
      <c r="D26" s="151">
        <v>894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1012</v>
      </c>
      <c r="D27" s="155">
        <f>SUM(D23:D26)</f>
        <v>1037</v>
      </c>
      <c r="E27" s="253" t="s">
        <v>83</v>
      </c>
      <c r="F27" s="242" t="s">
        <v>84</v>
      </c>
      <c r="G27" s="154">
        <f>SUM(G28:G30)</f>
        <v>4781</v>
      </c>
      <c r="H27" s="154">
        <f>SUM(H28:H30)</f>
        <v>1950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4781</v>
      </c>
      <c r="H28" s="152">
        <v>1950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127</v>
      </c>
      <c r="H31" s="152">
        <v>1982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4908</v>
      </c>
      <c r="H33" s="154">
        <f>H27+H31+H32</f>
        <v>3932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639</v>
      </c>
      <c r="D34" s="155">
        <f>SUM(D35:D38)</f>
        <v>24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68625</v>
      </c>
      <c r="H36" s="154">
        <f>H25+H17+H33</f>
        <v>70197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615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24</v>
      </c>
      <c r="D38" s="151">
        <v>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354</v>
      </c>
      <c r="H39" s="158">
        <v>3063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1040</v>
      </c>
      <c r="H43" s="152">
        <v>959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100</v>
      </c>
      <c r="H44" s="152">
        <v>125</v>
      </c>
    </row>
    <row r="45" spans="1:15" ht="15">
      <c r="A45" s="235" t="s">
        <v>136</v>
      </c>
      <c r="B45" s="249" t="s">
        <v>137</v>
      </c>
      <c r="C45" s="155">
        <f>C34+C39+C44</f>
        <v>639</v>
      </c>
      <c r="D45" s="155">
        <f>D34+D39+D44</f>
        <v>24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998</v>
      </c>
      <c r="D47" s="151">
        <v>744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4685</v>
      </c>
      <c r="H48" s="152">
        <v>5125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5825</v>
      </c>
      <c r="H49" s="154">
        <f>SUM(H43:H48)</f>
        <v>6209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2473</v>
      </c>
      <c r="D50" s="151">
        <v>2454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3471</v>
      </c>
      <c r="D51" s="155">
        <f>SUM(D47:D50)</f>
        <v>3198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25</v>
      </c>
      <c r="H52" s="152">
        <v>28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1311</v>
      </c>
      <c r="H53" s="152">
        <v>1358</v>
      </c>
    </row>
    <row r="54" spans="1:8" ht="15">
      <c r="A54" s="235" t="s">
        <v>166</v>
      </c>
      <c r="B54" s="249" t="s">
        <v>167</v>
      </c>
      <c r="C54" s="151">
        <v>272</v>
      </c>
      <c r="D54" s="151">
        <v>277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82487</v>
      </c>
      <c r="D55" s="155">
        <f>D19+D20+D21+D27+D32+D45+D51+D53+D54</f>
        <v>83481</v>
      </c>
      <c r="E55" s="237" t="s">
        <v>172</v>
      </c>
      <c r="F55" s="261" t="s">
        <v>173</v>
      </c>
      <c r="G55" s="154">
        <f>G49+G51+G52+G53+G54</f>
        <v>7161</v>
      </c>
      <c r="H55" s="154">
        <f>H49+H51+H52+H53+H54</f>
        <v>7595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1816</v>
      </c>
      <c r="D58" s="151">
        <v>2219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30</v>
      </c>
      <c r="D59" s="151">
        <v>30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64</v>
      </c>
      <c r="D60" s="151">
        <v>29</v>
      </c>
      <c r="E60" s="237" t="s">
        <v>185</v>
      </c>
      <c r="F60" s="242" t="s">
        <v>186</v>
      </c>
      <c r="G60" s="152">
        <v>1726</v>
      </c>
      <c r="H60" s="152">
        <v>1704</v>
      </c>
    </row>
    <row r="61" spans="1:18" ht="15">
      <c r="A61" s="235" t="s">
        <v>187</v>
      </c>
      <c r="B61" s="244" t="s">
        <v>188</v>
      </c>
      <c r="C61" s="151">
        <v>254</v>
      </c>
      <c r="D61" s="151">
        <v>194</v>
      </c>
      <c r="E61" s="243" t="s">
        <v>189</v>
      </c>
      <c r="F61" s="272" t="s">
        <v>190</v>
      </c>
      <c r="G61" s="154">
        <f>SUM(G62:G68)</f>
        <v>13730</v>
      </c>
      <c r="H61" s="154">
        <f>SUM(H62:H68)</f>
        <v>13799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696</v>
      </c>
      <c r="H62" s="152">
        <v>699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2164</v>
      </c>
      <c r="D64" s="155">
        <f>SUM(D58:D63)</f>
        <v>2472</v>
      </c>
      <c r="E64" s="237" t="s">
        <v>200</v>
      </c>
      <c r="F64" s="242" t="s">
        <v>201</v>
      </c>
      <c r="G64" s="152">
        <v>9472</v>
      </c>
      <c r="H64" s="152">
        <v>9116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225</v>
      </c>
      <c r="H65" s="152">
        <v>250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2583</v>
      </c>
      <c r="H66" s="152">
        <v>2734</v>
      </c>
    </row>
    <row r="67" spans="1:8" ht="15">
      <c r="A67" s="235" t="s">
        <v>207</v>
      </c>
      <c r="B67" s="241" t="s">
        <v>208</v>
      </c>
      <c r="C67" s="151">
        <v>115</v>
      </c>
      <c r="D67" s="151">
        <v>6</v>
      </c>
      <c r="E67" s="237" t="s">
        <v>209</v>
      </c>
      <c r="F67" s="242" t="s">
        <v>210</v>
      </c>
      <c r="G67" s="152">
        <v>521</v>
      </c>
      <c r="H67" s="152">
        <v>518</v>
      </c>
    </row>
    <row r="68" spans="1:8" ht="15">
      <c r="A68" s="235" t="s">
        <v>211</v>
      </c>
      <c r="B68" s="241" t="s">
        <v>212</v>
      </c>
      <c r="C68" s="151">
        <v>2857</v>
      </c>
      <c r="D68" s="151">
        <v>3625</v>
      </c>
      <c r="E68" s="237" t="s">
        <v>213</v>
      </c>
      <c r="F68" s="242" t="s">
        <v>214</v>
      </c>
      <c r="G68" s="152">
        <v>233</v>
      </c>
      <c r="H68" s="152">
        <v>482</v>
      </c>
    </row>
    <row r="69" spans="1:8" ht="15">
      <c r="A69" s="235" t="s">
        <v>215</v>
      </c>
      <c r="B69" s="241" t="s">
        <v>216</v>
      </c>
      <c r="C69" s="151">
        <v>255</v>
      </c>
      <c r="D69" s="151">
        <v>118</v>
      </c>
      <c r="E69" s="251" t="s">
        <v>78</v>
      </c>
      <c r="F69" s="242" t="s">
        <v>217</v>
      </c>
      <c r="G69" s="152">
        <v>93</v>
      </c>
      <c r="H69" s="152">
        <v>191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624</v>
      </c>
      <c r="D71" s="151">
        <v>624</v>
      </c>
      <c r="E71" s="253" t="s">
        <v>46</v>
      </c>
      <c r="F71" s="273" t="s">
        <v>224</v>
      </c>
      <c r="G71" s="161">
        <f>G59+G60+G61+G69+G70</f>
        <v>15549</v>
      </c>
      <c r="H71" s="161">
        <f>H59+H60+H61+H69+H70</f>
        <v>15694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794</v>
      </c>
      <c r="D72" s="151">
        <v>975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188</v>
      </c>
      <c r="D74" s="151">
        <v>275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4833</v>
      </c>
      <c r="D75" s="155">
        <f>SUM(D67:D74)</f>
        <v>5623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4</v>
      </c>
      <c r="D78" s="155">
        <f>SUM(D79:D81)</f>
        <v>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15560</v>
      </c>
      <c r="H79" s="162">
        <f>H71+H74+H75+H76</f>
        <v>15705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4</v>
      </c>
      <c r="D81" s="151">
        <v>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</v>
      </c>
      <c r="D84" s="155">
        <f>D83+D82+D78</f>
        <v>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118</v>
      </c>
      <c r="D87" s="151">
        <v>113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1148</v>
      </c>
      <c r="D88" s="151">
        <v>3921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946</v>
      </c>
      <c r="D89" s="151">
        <v>946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2212</v>
      </c>
      <c r="D91" s="155">
        <f>SUM(D87:D90)</f>
        <v>4980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9213</v>
      </c>
      <c r="D93" s="155">
        <f>D64+D75+D84+D91+D92</f>
        <v>13079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91700</v>
      </c>
      <c r="D94" s="164">
        <f>D93+D55</f>
        <v>96560</v>
      </c>
      <c r="E94" s="449" t="s">
        <v>270</v>
      </c>
      <c r="F94" s="289" t="s">
        <v>271</v>
      </c>
      <c r="G94" s="165">
        <f>G36+G39+G55+G79</f>
        <v>91700</v>
      </c>
      <c r="H94" s="165">
        <f>H36+H39+H55+H79</f>
        <v>96560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3:8" ht="15"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25.5">
      <c r="D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ПАРАХОДСТВО БЪЛГАРСКО РЕЧНО ПЛАВАНЕ АД</v>
      </c>
      <c r="C2" s="585"/>
      <c r="D2" s="585"/>
      <c r="E2" s="585"/>
      <c r="F2" s="587" t="s">
        <v>2</v>
      </c>
      <c r="G2" s="587"/>
      <c r="H2" s="526" t="str">
        <f>'справка №1-БАЛАНС'!H3</f>
        <v> </v>
      </c>
    </row>
    <row r="3" spans="1:8" ht="15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първо тримесечие на 2012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4175</v>
      </c>
      <c r="D9" s="46">
        <v>4470</v>
      </c>
      <c r="E9" s="298" t="s">
        <v>285</v>
      </c>
      <c r="F9" s="549" t="s">
        <v>286</v>
      </c>
      <c r="G9" s="550">
        <v>1051</v>
      </c>
      <c r="H9" s="550">
        <v>593</v>
      </c>
    </row>
    <row r="10" spans="1:8" ht="12">
      <c r="A10" s="298" t="s">
        <v>287</v>
      </c>
      <c r="B10" s="299" t="s">
        <v>288</v>
      </c>
      <c r="C10" s="46">
        <v>1144</v>
      </c>
      <c r="D10" s="46">
        <v>1607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416</v>
      </c>
      <c r="D11" s="46">
        <v>473</v>
      </c>
      <c r="E11" s="300" t="s">
        <v>293</v>
      </c>
      <c r="F11" s="549" t="s">
        <v>294</v>
      </c>
      <c r="G11" s="550">
        <v>6652</v>
      </c>
      <c r="H11" s="550">
        <v>9104</v>
      </c>
    </row>
    <row r="12" spans="1:8" ht="12">
      <c r="A12" s="298" t="s">
        <v>295</v>
      </c>
      <c r="B12" s="299" t="s">
        <v>296</v>
      </c>
      <c r="C12" s="46">
        <v>1110</v>
      </c>
      <c r="D12" s="46">
        <v>1278</v>
      </c>
      <c r="E12" s="300" t="s">
        <v>78</v>
      </c>
      <c r="F12" s="549" t="s">
        <v>297</v>
      </c>
      <c r="G12" s="550">
        <v>230</v>
      </c>
      <c r="H12" s="550">
        <v>390</v>
      </c>
    </row>
    <row r="13" spans="1:18" ht="12">
      <c r="A13" s="298" t="s">
        <v>298</v>
      </c>
      <c r="B13" s="299" t="s">
        <v>299</v>
      </c>
      <c r="C13" s="46">
        <v>270</v>
      </c>
      <c r="D13" s="46">
        <v>274</v>
      </c>
      <c r="E13" s="301" t="s">
        <v>51</v>
      </c>
      <c r="F13" s="551" t="s">
        <v>300</v>
      </c>
      <c r="G13" s="548">
        <f>SUM(G9:G12)</f>
        <v>7933</v>
      </c>
      <c r="H13" s="548">
        <f>SUM(H9:H12)</f>
        <v>10087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-57</v>
      </c>
      <c r="D15" s="47">
        <v>-65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736</v>
      </c>
      <c r="D16" s="47">
        <v>1006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7794</v>
      </c>
      <c r="D19" s="49">
        <f>SUM(D9:D15)+D16</f>
        <v>9043</v>
      </c>
      <c r="E19" s="304" t="s">
        <v>317</v>
      </c>
      <c r="F19" s="552" t="s">
        <v>318</v>
      </c>
      <c r="G19" s="550">
        <v>37</v>
      </c>
      <c r="H19" s="550">
        <v>55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119</v>
      </c>
      <c r="D22" s="46">
        <v>141</v>
      </c>
      <c r="E22" s="304" t="s">
        <v>326</v>
      </c>
      <c r="F22" s="552" t="s">
        <v>327</v>
      </c>
      <c r="G22" s="550">
        <v>106</v>
      </c>
      <c r="H22" s="550">
        <v>125</v>
      </c>
    </row>
    <row r="23" spans="1:8" ht="24">
      <c r="A23" s="298" t="s">
        <v>328</v>
      </c>
      <c r="B23" s="305" t="s">
        <v>329</v>
      </c>
      <c r="C23" s="46">
        <v>17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82</v>
      </c>
      <c r="D24" s="46">
        <v>51</v>
      </c>
      <c r="E24" s="301" t="s">
        <v>103</v>
      </c>
      <c r="F24" s="554" t="s">
        <v>334</v>
      </c>
      <c r="G24" s="548">
        <f>SUM(G19:G23)</f>
        <v>143</v>
      </c>
      <c r="H24" s="548">
        <f>SUM(H19:H23)</f>
        <v>180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22</v>
      </c>
      <c r="D25" s="46">
        <v>26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240</v>
      </c>
      <c r="D26" s="49">
        <f>SUM(D22:D25)</f>
        <v>218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8034</v>
      </c>
      <c r="D28" s="50">
        <f>D26+D19</f>
        <v>9261</v>
      </c>
      <c r="E28" s="127" t="s">
        <v>339</v>
      </c>
      <c r="F28" s="554" t="s">
        <v>340</v>
      </c>
      <c r="G28" s="548">
        <f>G13+G15+G24</f>
        <v>8076</v>
      </c>
      <c r="H28" s="548">
        <f>H13+H15+H24</f>
        <v>10267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42</v>
      </c>
      <c r="D30" s="50">
        <f>IF((H28-D28)&gt;0,H28-D28,0)</f>
        <v>1006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96</v>
      </c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7938</v>
      </c>
      <c r="D33" s="49">
        <f>D28-D31+D32</f>
        <v>9261</v>
      </c>
      <c r="E33" s="127" t="s">
        <v>353</v>
      </c>
      <c r="F33" s="554" t="s">
        <v>354</v>
      </c>
      <c r="G33" s="53">
        <f>G32-G31+G28</f>
        <v>8076</v>
      </c>
      <c r="H33" s="53">
        <f>H32-H31+H28</f>
        <v>10267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138</v>
      </c>
      <c r="D34" s="50">
        <f>IF((H33-D33)&gt;0,H33-D33,0)</f>
        <v>1006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228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228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138</v>
      </c>
      <c r="D39" s="460">
        <f>+IF((H33-D33-D35)&gt;0,H33-D33-D35,0)</f>
        <v>778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11</v>
      </c>
      <c r="D40" s="51">
        <v>151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127</v>
      </c>
      <c r="D41" s="52">
        <f>IF(H39=0,IF(D39-D40&gt;0,D39-D40+H40,0),IF(H39-H40&lt;0,H40-H39+D39,0))</f>
        <v>627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8076</v>
      </c>
      <c r="D42" s="53">
        <f>D33+D35+D39</f>
        <v>10267</v>
      </c>
      <c r="E42" s="128" t="s">
        <v>380</v>
      </c>
      <c r="F42" s="129" t="s">
        <v>381</v>
      </c>
      <c r="G42" s="53">
        <f>G39+G33</f>
        <v>8076</v>
      </c>
      <c r="H42" s="53">
        <f>H39+H33</f>
        <v>10267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870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 t="s">
        <v>871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ПАРАХОДСТВО БЪЛГАРСКО РЕЧНО ПЛАВАНЕ АД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първо тримесечие на 2012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8077</v>
      </c>
      <c r="D10" s="54">
        <v>9151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-5711</v>
      </c>
      <c r="D11" s="54">
        <v>-6243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-1743</v>
      </c>
      <c r="D13" s="54">
        <v>-2203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289</v>
      </c>
      <c r="D14" s="54">
        <v>540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-51</v>
      </c>
      <c r="D15" s="54">
        <v>-147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-35</v>
      </c>
      <c r="D19" s="54">
        <v>-37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818</v>
      </c>
      <c r="D20" s="55">
        <f>SUM(D10:D19)</f>
        <v>1065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-317</v>
      </c>
      <c r="D22" s="54">
        <v>-738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-270</v>
      </c>
      <c r="D24" s="54">
        <v>-399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-57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-2521</v>
      </c>
      <c r="D31" s="54">
        <v>50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-3108</v>
      </c>
      <c r="D32" s="55">
        <f>SUM(D22:D31)</f>
        <v>-1144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166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-136</v>
      </c>
      <c r="D37" s="54">
        <v>-456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-392</v>
      </c>
      <c r="D38" s="54">
        <v>-380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-576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-116</v>
      </c>
      <c r="D41" s="54">
        <v>-154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-478</v>
      </c>
      <c r="D42" s="55">
        <f>SUM(D34:D41)</f>
        <v>-1566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-2768</v>
      </c>
      <c r="D43" s="55">
        <f>D42+D32+D20</f>
        <v>-1645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4980</v>
      </c>
      <c r="D44" s="132">
        <v>6153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2212</v>
      </c>
      <c r="D45" s="55">
        <f>D44+D43</f>
        <v>4508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1266</v>
      </c>
      <c r="D46" s="56">
        <v>3512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946</v>
      </c>
      <c r="D47" s="56">
        <v>996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820</v>
      </c>
      <c r="C50" s="589"/>
      <c r="D50" s="589"/>
      <c r="G50" s="133"/>
      <c r="H50" s="133"/>
    </row>
    <row r="51" spans="1:8" ht="12">
      <c r="A51" s="318"/>
      <c r="B51" s="425" t="s">
        <v>869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ПАРАХОДСТВО БЪЛГАРСКО РЕЧНО ПЛАВАНЕ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 t="str">
        <f>'справка №1-БАЛАНС'!H3</f>
        <v> 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първо тримесечие на 2012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3786</v>
      </c>
      <c r="G11" s="58">
        <f>'справка №1-БАЛАНС'!H23</f>
        <v>0</v>
      </c>
      <c r="H11" s="60">
        <v>17367</v>
      </c>
      <c r="I11" s="58">
        <f>'справка №1-БАЛАНС'!H28+'справка №1-БАЛАНС'!H31</f>
        <v>3932</v>
      </c>
      <c r="J11" s="58">
        <f>'справка №1-БАЛАНС'!H29+'справка №1-БАЛАНС'!H32</f>
        <v>0</v>
      </c>
      <c r="K11" s="60"/>
      <c r="L11" s="344">
        <f>SUM(C11:K11)</f>
        <v>70197</v>
      </c>
      <c r="M11" s="58">
        <f>'справка №1-БАЛАНС'!H39</f>
        <v>3063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3786</v>
      </c>
      <c r="G15" s="61">
        <f t="shared" si="2"/>
        <v>0</v>
      </c>
      <c r="H15" s="61">
        <f t="shared" si="2"/>
        <v>17367</v>
      </c>
      <c r="I15" s="61">
        <f t="shared" si="2"/>
        <v>3932</v>
      </c>
      <c r="J15" s="61">
        <f t="shared" si="2"/>
        <v>0</v>
      </c>
      <c r="K15" s="61">
        <f t="shared" si="2"/>
        <v>0</v>
      </c>
      <c r="L15" s="344">
        <f t="shared" si="1"/>
        <v>70197</v>
      </c>
      <c r="M15" s="61">
        <f t="shared" si="2"/>
        <v>3063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127</v>
      </c>
      <c r="J16" s="345">
        <f>+'справка №1-БАЛАНС'!G32</f>
        <v>0</v>
      </c>
      <c r="K16" s="60"/>
      <c r="L16" s="344">
        <f t="shared" si="1"/>
        <v>127</v>
      </c>
      <c r="M16" s="60">
        <v>11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>
        <v>-110</v>
      </c>
      <c r="G28" s="60"/>
      <c r="H28" s="60">
        <v>-2438</v>
      </c>
      <c r="I28" s="60">
        <v>849</v>
      </c>
      <c r="J28" s="60"/>
      <c r="K28" s="60"/>
      <c r="L28" s="344">
        <f t="shared" si="1"/>
        <v>-1699</v>
      </c>
      <c r="M28" s="60">
        <v>-2720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3676</v>
      </c>
      <c r="G29" s="59">
        <f t="shared" si="6"/>
        <v>0</v>
      </c>
      <c r="H29" s="59">
        <f t="shared" si="6"/>
        <v>14929</v>
      </c>
      <c r="I29" s="59">
        <f t="shared" si="6"/>
        <v>4908</v>
      </c>
      <c r="J29" s="59">
        <f t="shared" si="6"/>
        <v>0</v>
      </c>
      <c r="K29" s="59">
        <f t="shared" si="6"/>
        <v>0</v>
      </c>
      <c r="L29" s="344">
        <f t="shared" si="1"/>
        <v>68625</v>
      </c>
      <c r="M29" s="59">
        <f t="shared" si="6"/>
        <v>354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3676</v>
      </c>
      <c r="G32" s="59">
        <f t="shared" si="7"/>
        <v>0</v>
      </c>
      <c r="H32" s="59">
        <f t="shared" si="7"/>
        <v>14929</v>
      </c>
      <c r="I32" s="59">
        <f t="shared" si="7"/>
        <v>4908</v>
      </c>
      <c r="J32" s="59">
        <f t="shared" si="7"/>
        <v>0</v>
      </c>
      <c r="K32" s="59">
        <f t="shared" si="7"/>
        <v>0</v>
      </c>
      <c r="L32" s="344">
        <f t="shared" si="1"/>
        <v>68625</v>
      </c>
      <c r="M32" s="59">
        <f>M29+M30+M31</f>
        <v>354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425" t="s">
        <v>869</v>
      </c>
      <c r="F39" s="538"/>
      <c r="G39" s="538"/>
      <c r="H39" s="538"/>
      <c r="I39" s="538"/>
      <c r="J39" s="538"/>
      <c r="K39" s="425" t="s">
        <v>871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ПАРАХОДСТВО БЪЛГАРСКО РЕЧНО ПЛАВАНЕ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първо тримесечие на 2012 година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18197</v>
      </c>
      <c r="E9" s="189"/>
      <c r="F9" s="189"/>
      <c r="G9" s="74">
        <f>D9+E9-F9</f>
        <v>18197</v>
      </c>
      <c r="H9" s="65"/>
      <c r="I9" s="65"/>
      <c r="J9" s="74">
        <f>G9+H9-I9</f>
        <v>18197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18197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4617</v>
      </c>
      <c r="E10" s="189"/>
      <c r="F10" s="189"/>
      <c r="G10" s="74">
        <f aca="true" t="shared" si="2" ref="G10:G39">D10+E10-F10</f>
        <v>4617</v>
      </c>
      <c r="H10" s="65"/>
      <c r="I10" s="65"/>
      <c r="J10" s="74">
        <f aca="true" t="shared" si="3" ref="J10:J39">G10+H10-I10</f>
        <v>4617</v>
      </c>
      <c r="K10" s="65">
        <v>840</v>
      </c>
      <c r="L10" s="65">
        <v>32</v>
      </c>
      <c r="M10" s="65"/>
      <c r="N10" s="74">
        <f aca="true" t="shared" si="4" ref="N10:N39">K10+L10-M10</f>
        <v>872</v>
      </c>
      <c r="O10" s="65"/>
      <c r="P10" s="65"/>
      <c r="Q10" s="74">
        <f t="shared" si="0"/>
        <v>872</v>
      </c>
      <c r="R10" s="74">
        <f t="shared" si="1"/>
        <v>3745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5862</v>
      </c>
      <c r="E11" s="189">
        <v>3</v>
      </c>
      <c r="F11" s="189"/>
      <c r="G11" s="74">
        <f t="shared" si="2"/>
        <v>5865</v>
      </c>
      <c r="H11" s="65"/>
      <c r="I11" s="65"/>
      <c r="J11" s="74">
        <f t="shared" si="3"/>
        <v>5865</v>
      </c>
      <c r="K11" s="65">
        <v>1651</v>
      </c>
      <c r="L11" s="65">
        <v>79</v>
      </c>
      <c r="M11" s="65"/>
      <c r="N11" s="74">
        <f t="shared" si="4"/>
        <v>1730</v>
      </c>
      <c r="O11" s="65"/>
      <c r="P11" s="65"/>
      <c r="Q11" s="74">
        <f t="shared" si="0"/>
        <v>1730</v>
      </c>
      <c r="R11" s="74">
        <f t="shared" si="1"/>
        <v>4135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5708</v>
      </c>
      <c r="E12" s="189">
        <v>1</v>
      </c>
      <c r="F12" s="189"/>
      <c r="G12" s="74">
        <f t="shared" si="2"/>
        <v>5709</v>
      </c>
      <c r="H12" s="65"/>
      <c r="I12" s="65"/>
      <c r="J12" s="74">
        <f t="shared" si="3"/>
        <v>5709</v>
      </c>
      <c r="K12" s="65">
        <v>943</v>
      </c>
      <c r="L12" s="65">
        <v>59</v>
      </c>
      <c r="M12" s="65"/>
      <c r="N12" s="74">
        <f t="shared" si="4"/>
        <v>1002</v>
      </c>
      <c r="O12" s="65"/>
      <c r="P12" s="65"/>
      <c r="Q12" s="74">
        <f t="shared" si="0"/>
        <v>1002</v>
      </c>
      <c r="R12" s="74">
        <f t="shared" si="1"/>
        <v>4707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62761</v>
      </c>
      <c r="E13" s="189"/>
      <c r="F13" s="189">
        <v>4419</v>
      </c>
      <c r="G13" s="74">
        <f t="shared" si="2"/>
        <v>58342</v>
      </c>
      <c r="H13" s="65"/>
      <c r="I13" s="65"/>
      <c r="J13" s="74">
        <f t="shared" si="3"/>
        <v>58342</v>
      </c>
      <c r="K13" s="65">
        <v>16698</v>
      </c>
      <c r="L13" s="65">
        <v>211</v>
      </c>
      <c r="M13" s="65">
        <v>2610</v>
      </c>
      <c r="N13" s="74">
        <f t="shared" si="4"/>
        <v>14299</v>
      </c>
      <c r="O13" s="65"/>
      <c r="P13" s="65"/>
      <c r="Q13" s="74">
        <f t="shared" si="0"/>
        <v>14299</v>
      </c>
      <c r="R13" s="74">
        <f t="shared" si="1"/>
        <v>44043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450</v>
      </c>
      <c r="E14" s="189">
        <v>2</v>
      </c>
      <c r="F14" s="189">
        <v>18</v>
      </c>
      <c r="G14" s="74">
        <f t="shared" si="2"/>
        <v>434</v>
      </c>
      <c r="H14" s="65"/>
      <c r="I14" s="65"/>
      <c r="J14" s="74">
        <f t="shared" si="3"/>
        <v>434</v>
      </c>
      <c r="K14" s="65">
        <v>384</v>
      </c>
      <c r="L14" s="65">
        <v>10</v>
      </c>
      <c r="M14" s="65">
        <v>8</v>
      </c>
      <c r="N14" s="74">
        <f t="shared" si="4"/>
        <v>386</v>
      </c>
      <c r="O14" s="65"/>
      <c r="P14" s="65"/>
      <c r="Q14" s="74">
        <f t="shared" si="0"/>
        <v>386</v>
      </c>
      <c r="R14" s="74">
        <f t="shared" si="1"/>
        <v>48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1866</v>
      </c>
      <c r="E15" s="457">
        <v>354</v>
      </c>
      <c r="F15" s="457">
        <v>2</v>
      </c>
      <c r="G15" s="74">
        <f t="shared" si="2"/>
        <v>2218</v>
      </c>
      <c r="H15" s="458"/>
      <c r="I15" s="458"/>
      <c r="J15" s="74">
        <f t="shared" si="3"/>
        <v>2218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2218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99461</v>
      </c>
      <c r="E17" s="194">
        <f>SUM(E9:E16)</f>
        <v>360</v>
      </c>
      <c r="F17" s="194">
        <f>SUM(F9:F16)</f>
        <v>4439</v>
      </c>
      <c r="G17" s="74">
        <f t="shared" si="2"/>
        <v>95382</v>
      </c>
      <c r="H17" s="75">
        <f>SUM(H9:H16)</f>
        <v>0</v>
      </c>
      <c r="I17" s="75">
        <f>SUM(I9:I16)</f>
        <v>0</v>
      </c>
      <c r="J17" s="74">
        <f t="shared" si="3"/>
        <v>95382</v>
      </c>
      <c r="K17" s="75">
        <f>SUM(K9:K16)</f>
        <v>20516</v>
      </c>
      <c r="L17" s="75">
        <f>SUM(L9:L16)</f>
        <v>391</v>
      </c>
      <c r="M17" s="75">
        <f>SUM(M9:M16)</f>
        <v>2618</v>
      </c>
      <c r="N17" s="74">
        <f t="shared" si="4"/>
        <v>18289</v>
      </c>
      <c r="O17" s="75">
        <f>SUM(O9:O16)</f>
        <v>0</v>
      </c>
      <c r="P17" s="75">
        <f>SUM(P9:P16)</f>
        <v>0</v>
      </c>
      <c r="Q17" s="74">
        <f t="shared" si="5"/>
        <v>18289</v>
      </c>
      <c r="R17" s="74">
        <f t="shared" si="6"/>
        <v>77093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4</v>
      </c>
      <c r="L21" s="65">
        <v>1</v>
      </c>
      <c r="M21" s="65"/>
      <c r="N21" s="74">
        <f t="shared" si="4"/>
        <v>5</v>
      </c>
      <c r="O21" s="65"/>
      <c r="P21" s="65"/>
      <c r="Q21" s="74">
        <f t="shared" si="5"/>
        <v>5</v>
      </c>
      <c r="R21" s="74">
        <f t="shared" si="6"/>
        <v>95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163</v>
      </c>
      <c r="E22" s="189"/>
      <c r="F22" s="189">
        <v>3</v>
      </c>
      <c r="G22" s="74">
        <f t="shared" si="2"/>
        <v>160</v>
      </c>
      <c r="H22" s="65"/>
      <c r="I22" s="65"/>
      <c r="J22" s="74">
        <f t="shared" si="3"/>
        <v>160</v>
      </c>
      <c r="K22" s="65">
        <v>116</v>
      </c>
      <c r="L22" s="65">
        <v>7</v>
      </c>
      <c r="M22" s="65">
        <v>3</v>
      </c>
      <c r="N22" s="74">
        <f t="shared" si="4"/>
        <v>120</v>
      </c>
      <c r="O22" s="65"/>
      <c r="P22" s="65"/>
      <c r="Q22" s="74">
        <f t="shared" si="5"/>
        <v>120</v>
      </c>
      <c r="R22" s="74">
        <f t="shared" si="6"/>
        <v>40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894</v>
      </c>
      <c r="E24" s="189"/>
      <c r="F24" s="189"/>
      <c r="G24" s="74">
        <f t="shared" si="2"/>
        <v>894</v>
      </c>
      <c r="H24" s="65"/>
      <c r="I24" s="65"/>
      <c r="J24" s="74">
        <f t="shared" si="3"/>
        <v>894</v>
      </c>
      <c r="K24" s="65"/>
      <c r="L24" s="65">
        <v>17</v>
      </c>
      <c r="M24" s="65"/>
      <c r="N24" s="74">
        <f t="shared" si="4"/>
        <v>17</v>
      </c>
      <c r="O24" s="65"/>
      <c r="P24" s="65"/>
      <c r="Q24" s="74">
        <f t="shared" si="5"/>
        <v>17</v>
      </c>
      <c r="R24" s="74">
        <f t="shared" si="6"/>
        <v>877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1157</v>
      </c>
      <c r="E25" s="190">
        <f aca="true" t="shared" si="7" ref="E25:P25">SUM(E21:E24)</f>
        <v>0</v>
      </c>
      <c r="F25" s="190">
        <f t="shared" si="7"/>
        <v>3</v>
      </c>
      <c r="G25" s="67">
        <f t="shared" si="2"/>
        <v>1154</v>
      </c>
      <c r="H25" s="66">
        <f t="shared" si="7"/>
        <v>0</v>
      </c>
      <c r="I25" s="66">
        <f t="shared" si="7"/>
        <v>0</v>
      </c>
      <c r="J25" s="67">
        <f t="shared" si="3"/>
        <v>1154</v>
      </c>
      <c r="K25" s="66">
        <f t="shared" si="7"/>
        <v>120</v>
      </c>
      <c r="L25" s="66">
        <f t="shared" si="7"/>
        <v>25</v>
      </c>
      <c r="M25" s="66">
        <f t="shared" si="7"/>
        <v>3</v>
      </c>
      <c r="N25" s="67">
        <f t="shared" si="4"/>
        <v>142</v>
      </c>
      <c r="O25" s="66">
        <f t="shared" si="7"/>
        <v>0</v>
      </c>
      <c r="P25" s="66">
        <f t="shared" si="7"/>
        <v>0</v>
      </c>
      <c r="Q25" s="67">
        <f t="shared" si="5"/>
        <v>142</v>
      </c>
      <c r="R25" s="67">
        <f t="shared" si="6"/>
        <v>1012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24</v>
      </c>
      <c r="E27" s="192">
        <f aca="true" t="shared" si="8" ref="E27:P27">SUM(E28:E31)</f>
        <v>615</v>
      </c>
      <c r="F27" s="192">
        <f t="shared" si="8"/>
        <v>0</v>
      </c>
      <c r="G27" s="71">
        <f t="shared" si="2"/>
        <v>639</v>
      </c>
      <c r="H27" s="70">
        <f t="shared" si="8"/>
        <v>0</v>
      </c>
      <c r="I27" s="70">
        <f t="shared" si="8"/>
        <v>0</v>
      </c>
      <c r="J27" s="71">
        <f t="shared" si="3"/>
        <v>639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639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>
        <v>615</v>
      </c>
      <c r="F30" s="189"/>
      <c r="G30" s="74">
        <f t="shared" si="2"/>
        <v>615</v>
      </c>
      <c r="H30" s="72"/>
      <c r="I30" s="72"/>
      <c r="J30" s="74">
        <f t="shared" si="3"/>
        <v>615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615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24</v>
      </c>
      <c r="E31" s="189"/>
      <c r="F31" s="189"/>
      <c r="G31" s="74">
        <f t="shared" si="2"/>
        <v>24</v>
      </c>
      <c r="H31" s="72"/>
      <c r="I31" s="72"/>
      <c r="J31" s="74">
        <f t="shared" si="3"/>
        <v>24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24</v>
      </c>
      <c r="E38" s="194">
        <f aca="true" t="shared" si="12" ref="E38:P38">E27+E32+E37</f>
        <v>615</v>
      </c>
      <c r="F38" s="194">
        <f t="shared" si="12"/>
        <v>0</v>
      </c>
      <c r="G38" s="74">
        <f t="shared" si="2"/>
        <v>639</v>
      </c>
      <c r="H38" s="75">
        <f t="shared" si="12"/>
        <v>0</v>
      </c>
      <c r="I38" s="75">
        <f t="shared" si="12"/>
        <v>0</v>
      </c>
      <c r="J38" s="74">
        <f t="shared" si="3"/>
        <v>639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639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100642</v>
      </c>
      <c r="E40" s="438">
        <f>E17+E18+E19+E25+E38+E39</f>
        <v>975</v>
      </c>
      <c r="F40" s="438">
        <f aca="true" t="shared" si="13" ref="F40:R40">F17+F18+F19+F25+F38+F39</f>
        <v>4442</v>
      </c>
      <c r="G40" s="438">
        <f t="shared" si="13"/>
        <v>97175</v>
      </c>
      <c r="H40" s="438">
        <f t="shared" si="13"/>
        <v>0</v>
      </c>
      <c r="I40" s="438">
        <f t="shared" si="13"/>
        <v>0</v>
      </c>
      <c r="J40" s="438">
        <f t="shared" si="13"/>
        <v>97175</v>
      </c>
      <c r="K40" s="438">
        <f t="shared" si="13"/>
        <v>20636</v>
      </c>
      <c r="L40" s="438">
        <f t="shared" si="13"/>
        <v>416</v>
      </c>
      <c r="M40" s="438">
        <f t="shared" si="13"/>
        <v>2621</v>
      </c>
      <c r="N40" s="438">
        <f t="shared" si="13"/>
        <v>18431</v>
      </c>
      <c r="O40" s="438">
        <f t="shared" si="13"/>
        <v>0</v>
      </c>
      <c r="P40" s="438">
        <f t="shared" si="13"/>
        <v>0</v>
      </c>
      <c r="Q40" s="438">
        <f t="shared" si="13"/>
        <v>18431</v>
      </c>
      <c r="R40" s="438">
        <f t="shared" si="13"/>
        <v>78744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425" t="s">
        <v>869</v>
      </c>
      <c r="J45" s="349"/>
      <c r="K45" s="349"/>
      <c r="L45" s="349"/>
      <c r="M45" s="349"/>
      <c r="N45" s="349"/>
      <c r="O45" s="349"/>
      <c r="P45" s="425" t="s">
        <v>871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ПАРАХОДСТВО БЪЛГАРСКО РЕЧНО ПЛАВАНЕ АД</v>
      </c>
      <c r="C3" s="620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първо тримесечие на 2012 година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998</v>
      </c>
      <c r="D11" s="119">
        <f>SUM(D12:D14)</f>
        <v>0</v>
      </c>
      <c r="E11" s="120">
        <f>SUM(E12:E14)</f>
        <v>998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898</v>
      </c>
      <c r="D12" s="108"/>
      <c r="E12" s="120">
        <f aca="true" t="shared" si="0" ref="E12:E42">C12-D12</f>
        <v>898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2473</v>
      </c>
      <c r="D16" s="119">
        <f>+D17+D18</f>
        <v>0</v>
      </c>
      <c r="E16" s="120">
        <f t="shared" si="0"/>
        <v>2473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2473</v>
      </c>
      <c r="D18" s="108"/>
      <c r="E18" s="120">
        <f t="shared" si="0"/>
        <v>2473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3471</v>
      </c>
      <c r="D19" s="104">
        <f>D11+D15+D16</f>
        <v>0</v>
      </c>
      <c r="E19" s="118">
        <f>E11+E15+E16</f>
        <v>3471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272</v>
      </c>
      <c r="D21" s="108"/>
      <c r="E21" s="120">
        <f t="shared" si="0"/>
        <v>272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115</v>
      </c>
      <c r="D24" s="119">
        <f>SUM(D25:D27)</f>
        <v>115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115</v>
      </c>
      <c r="D26" s="108">
        <v>115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2857</v>
      </c>
      <c r="D28" s="108">
        <v>2857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255</v>
      </c>
      <c r="D29" s="108">
        <v>255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609</v>
      </c>
      <c r="D31" s="108">
        <v>609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794</v>
      </c>
      <c r="D33" s="105">
        <f>SUM(D34:D37)</f>
        <v>794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154</v>
      </c>
      <c r="D34" s="108">
        <v>154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640</v>
      </c>
      <c r="D35" s="108">
        <v>640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188</v>
      </c>
      <c r="D38" s="105">
        <f>SUM(D39:D42)</f>
        <v>188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31</v>
      </c>
      <c r="D39" s="108">
        <v>31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157</v>
      </c>
      <c r="D42" s="108">
        <v>157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4833</v>
      </c>
      <c r="D43" s="104">
        <f>D24+D28+D29+D31+D30+D32+D33+D38</f>
        <v>4833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8576</v>
      </c>
      <c r="D44" s="103">
        <f>D43+D21+D19+D9</f>
        <v>4833</v>
      </c>
      <c r="E44" s="118">
        <f>E43+E21+E19+E9</f>
        <v>3743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1040</v>
      </c>
      <c r="D52" s="103">
        <f>SUM(D53:D55)</f>
        <v>0</v>
      </c>
      <c r="E52" s="119">
        <f>C52-D52</f>
        <v>1040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1040</v>
      </c>
      <c r="D53" s="108"/>
      <c r="E53" s="119">
        <f>C53-D53</f>
        <v>1040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100</v>
      </c>
      <c r="D56" s="103">
        <f>D57+D59</f>
        <v>0</v>
      </c>
      <c r="E56" s="119">
        <f t="shared" si="1"/>
        <v>100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>
        <v>100</v>
      </c>
      <c r="D59" s="108"/>
      <c r="E59" s="119">
        <f t="shared" si="1"/>
        <v>100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4685</v>
      </c>
      <c r="D64" s="108"/>
      <c r="E64" s="119">
        <f t="shared" si="1"/>
        <v>4685</v>
      </c>
      <c r="F64" s="110"/>
    </row>
    <row r="65" spans="1:6" ht="12">
      <c r="A65" s="396" t="s">
        <v>710</v>
      </c>
      <c r="B65" s="397" t="s">
        <v>711</v>
      </c>
      <c r="C65" s="109">
        <v>4275</v>
      </c>
      <c r="D65" s="109"/>
      <c r="E65" s="119">
        <f t="shared" si="1"/>
        <v>4275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5825</v>
      </c>
      <c r="D66" s="103">
        <f>D52+D56+D61+D62+D63+D64</f>
        <v>0</v>
      </c>
      <c r="E66" s="119">
        <f t="shared" si="1"/>
        <v>5825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1311</v>
      </c>
      <c r="D68" s="108"/>
      <c r="E68" s="119">
        <f t="shared" si="1"/>
        <v>1311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696</v>
      </c>
      <c r="D71" s="105">
        <f>SUM(D72:D74)</f>
        <v>696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324</v>
      </c>
      <c r="D72" s="108">
        <v>324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372</v>
      </c>
      <c r="D74" s="108">
        <v>372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1726</v>
      </c>
      <c r="D80" s="103">
        <f>SUM(D81:D84)</f>
        <v>1726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1626</v>
      </c>
      <c r="D84" s="108">
        <v>1626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13034</v>
      </c>
      <c r="D85" s="104">
        <f>SUM(D86:D90)+D94</f>
        <v>13034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9472</v>
      </c>
      <c r="D87" s="108">
        <v>9472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225</v>
      </c>
      <c r="D88" s="108">
        <v>225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2583</v>
      </c>
      <c r="D89" s="108">
        <v>2583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233</v>
      </c>
      <c r="D90" s="103">
        <f>SUM(D91:D93)</f>
        <v>233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231</v>
      </c>
      <c r="D93" s="108">
        <v>231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521</v>
      </c>
      <c r="D94" s="108">
        <v>521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93</v>
      </c>
      <c r="D95" s="108">
        <v>93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15549</v>
      </c>
      <c r="D96" s="104">
        <f>D85+D80+D75+D71+D95</f>
        <v>15549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22685</v>
      </c>
      <c r="D97" s="104">
        <f>D96+D68+D66</f>
        <v>15549</v>
      </c>
      <c r="E97" s="104">
        <f>E96+E68+E66</f>
        <v>7136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42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425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ПАРАХОДСТВО БЪЛГАРСКО РЕЧНО ПЛАВАНЕ АД</v>
      </c>
      <c r="C4" s="621"/>
      <c r="D4" s="621"/>
      <c r="E4" s="621"/>
      <c r="F4" s="621"/>
      <c r="G4" s="627" t="s">
        <v>2</v>
      </c>
      <c r="H4" s="627"/>
      <c r="I4" s="500" t="str">
        <f>'справка №1-БАЛАНС'!H3</f>
        <v> </v>
      </c>
    </row>
    <row r="5" spans="1:9" ht="15">
      <c r="A5" s="501" t="s">
        <v>5</v>
      </c>
      <c r="B5" s="622" t="str">
        <f>'справка №1-БАЛАНС'!E5</f>
        <v>първо тримесечие на 2012 година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425" t="s">
        <v>869</v>
      </c>
      <c r="F31" s="523"/>
      <c r="G31" s="523"/>
      <c r="H31" s="523"/>
      <c r="I31" s="425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ПАРАХОДСТВО БЪЛГАРСКО РЕЧНО ПЛАВАНЕ АД</v>
      </c>
      <c r="C5" s="628"/>
      <c r="D5" s="628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823</v>
      </c>
      <c r="B6" s="629" t="str">
        <f>'справка №1-БАЛАНС'!E5</f>
        <v>първо тримесечие на 2012 година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878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877</v>
      </c>
      <c r="B46" s="40"/>
      <c r="C46" s="441">
        <v>615</v>
      </c>
      <c r="D46" s="441">
        <v>41</v>
      </c>
      <c r="E46" s="441"/>
      <c r="F46" s="443">
        <f>C46-E46</f>
        <v>615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615</v>
      </c>
      <c r="D61" s="429"/>
      <c r="E61" s="429">
        <f>SUM(E46:E60)</f>
        <v>0</v>
      </c>
      <c r="F61" s="442">
        <f>SUM(F46:F60)</f>
        <v>615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875</v>
      </c>
      <c r="B63" s="40"/>
      <c r="C63" s="441">
        <v>7</v>
      </c>
      <c r="D63" s="441"/>
      <c r="E63" s="441"/>
      <c r="F63" s="443">
        <f>C63-E63</f>
        <v>7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622</v>
      </c>
      <c r="D79" s="429"/>
      <c r="E79" s="429">
        <f>E78+E61+E44+E27</f>
        <v>0</v>
      </c>
      <c r="F79" s="442">
        <f>F78+F61+F44+F27</f>
        <v>622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876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75" t="s">
        <v>869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75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GPetrova</cp:lastModifiedBy>
  <cp:lastPrinted>2012-05-30T09:28:36Z</cp:lastPrinted>
  <dcterms:created xsi:type="dcterms:W3CDTF">2000-06-29T12:02:40Z</dcterms:created>
  <dcterms:modified xsi:type="dcterms:W3CDTF">2012-05-30T09:49:06Z</dcterms:modified>
  <cp:category/>
  <cp:version/>
  <cp:contentType/>
  <cp:contentStatus/>
</cp:coreProperties>
</file>