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<sst xmlns="http://schemas.openxmlformats.org/spreadsheetml/2006/main" count="1077" uniqueCount="889">
  <si>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</si>
  <si>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</si>
  <si>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</si>
  <si>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</si>
  <si>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</si>
  <si>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</si>
  <si>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</si>
  <si>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</si>
  <si>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</si>
  <si>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</si>
  <si>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</si>
  <si>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</si>
  <si>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</si>
  <si>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</si>
  <si>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</si>
  <si>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</si>
  <si>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</si>
  <si>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</si>
  <si>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</si>
  <si>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</si>
  <si>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</si>
  <si>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</si>
  <si>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</si>
  <si>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</si>
  <si>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</si>
  <si>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</si>
  <si>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</si>
  <si>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</si>
  <si>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</si>
  <si>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</si>
  <si>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</si>
  <si>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</si>
  <si>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</si>
  <si>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</si>
  <si>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</si>
  <si>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</si>
  <si>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</si>
  <si>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</si>
  <si>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</si>
  <si>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</si>
  <si>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</si>
  <si>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</si>
  <si>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</si>
  <si>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</si>
  <si>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</si>
  <si>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</si>
  <si>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</si>
  <si>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</si>
  <si>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</si>
  <si>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</si>
  <si>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</si>
  <si>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</si>
  <si>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</si>
  <si>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</si>
  <si>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</si>
  <si>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</si>
  <si>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</si>
  <si>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</si>
  <si>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</si>
  <si>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</si>
  <si>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</si>
  <si>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</si>
  <si>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</si>
  <si>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</si>
  <si>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</si>
  <si>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</si>
  <si>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</si>
  <si>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</si>
  <si>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</si>
  <si>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</si>
  <si>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</si>
  <si>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</si>
  <si>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</si>
  <si>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</si>
  <si>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</si>
  <si>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</si>
  <si>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</si>
  <si>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</si>
  <si>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</si>
  <si>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</si>
  <si>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</si>
  <si>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</si>
  <si>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</si>
  <si>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</si>
  <si>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</si>
  <si>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</si>
  <si>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</si>
  <si>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</si>
  <si>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</si>
  <si>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</si>
  <si>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</si>
  <si>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</si>
  <si>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</si>
  <si>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</si>
  <si>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</si>
  <si>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</si>
  <si>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</si>
  <si>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</si>
  <si>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</si>
  <si>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</si>
  <si>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</si>
  <si>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</si>
  <si>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</si>
  <si>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</si>
  <si>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</si>
  <si>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</si>
  <si>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</si>
  <si>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</si>
  <si>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</si>
  <si>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</si>
  <si>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</si>
  <si>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</si>
  <si>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</si>
  <si>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</si>
  <si>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</si>
  <si>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</si>
  <si>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</si>
  <si>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</si>
  <si>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</si>
  <si>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</si>
  <si>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</si>
  <si>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</si>
  <si>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</si>
  <si>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</si>
  <si>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</si>
  <si>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</si>
  <si>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</si>
  <si>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</si>
  <si>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</si>
  <si>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</si>
  <si>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</si>
  <si>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</si>
  <si>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</si>
  <si>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</si>
  <si>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</si>
  <si>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</si>
  <si>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</si>
  <si>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</si>
  <si>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</si>
  <si>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</si>
  <si>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</si>
  <si>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</si>
  <si>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</si>
  <si>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</si>
  <si>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</si>
  <si>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</si>
  <si>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</si>
  <si>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</si>
  <si>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</si>
  <si>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</si>
  <si>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</si>
  <si>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</si>
  <si>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</si>
  <si>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</si>
  <si>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</si>
  <si>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</si>
  <si>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</si>
  <si>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</si>
  <si>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</si>
  <si>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</si>
  <si>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</si>
  <si>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</si>
  <si>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</si>
  <si>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</si>
  <si>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</si>
  <si>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</si>
  <si>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</si>
  <si>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</si>
  <si>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</si>
  <si>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</si>
  <si>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</si>
  <si>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</si>
  <si>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</si>
  <si>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</si>
  <si>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</si>
  <si>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</si>
  <si>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</si>
  <si>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</si>
  <si>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</si>
  <si>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</si>
  <si>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</si>
  <si>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</si>
  <si>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</si>
  <si>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</si>
  <si>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</si>
  <si>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</si>
  <si>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</si>
  <si>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</si>
  <si>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</si>
  <si>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</si>
  <si>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</si>
  <si>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</si>
  <si>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</si>
  <si>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</si>
  <si>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</si>
  <si>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</si>
  <si>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</si>
  <si>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</si>
  <si>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</si>
  <si>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</si>
  <si>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</si>
  <si>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</si>
  <si>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</si>
  <si>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</si>
  <si>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</si>
  <si>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</si>
  <si>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</si>
  <si>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</si>
  <si>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</si>
  <si>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</si>
  <si>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</si>
  <si>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</si>
  <si>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</si>
  <si>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</si>
  <si>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</si>
  <si>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</si>
  <si>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</si>
  <si>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</si>
  <si>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</si>
  <si>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</si>
  <si>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</si>
  <si>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</si>
  <si>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</si>
  <si>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</si>
  <si>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</si>
  <si>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</si>
  <si>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</si>
  <si>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</si>
  <si>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</si>
  <si>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</si>
  <si>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</si>
  <si>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</si>
  <si>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</si>
  <si>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</si>
  <si>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</si>
  <si>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</si>
  <si>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</si>
  <si>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</si>
  <si>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</si>
  <si>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</si>
  <si>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</si>
  <si>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</si>
  <si>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</si>
  <si>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</si>
  <si>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</si>
  <si>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</si>
  <si>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</si>
  <si>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</si>
  <si>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</si>
  <si>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</si>
  <si>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</si>
  <si>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</si>
  <si>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</si>
  <si>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</si>
  <si>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</si>
  <si>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</si>
  <si>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</si>
  <si>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</si>
  <si>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</si>
  <si>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</si>
  <si>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</si>
  <si>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</si>
  <si>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</si>
  <si>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</si>
  <si>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</si>
  <si>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</si>
  <si>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</si>
  <si>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</si>
  <si>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</si>
  <si>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</si>
  <si>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</si>
  <si>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</si>
  <si>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</si>
  <si>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</si>
  <si>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</si>
  <si>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</si>
  <si>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</si>
  <si>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</si>
  <si>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</si>
  <si>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</si>
  <si>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</si>
  <si>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</si>
  <si>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</si>
  <si>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</si>
  <si>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</si>
  <si>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</si>
  <si>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</si>
  <si>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</si>
  <si>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</si>
  <si>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</si>
  <si>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</si>
  <si>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</si>
  <si>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</si>
  <si>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</si>
  <si>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</si>
  <si>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</si>
  <si>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</si>
  <si>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</si>
  <si>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</si>
  <si>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</si>
  <si>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</si>
  <si>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</si>
  <si>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</si>
  <si>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</si>
  <si>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</si>
  <si>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</si>
  <si>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</si>
  <si>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</si>
  <si>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</si>
  <si>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</si>
  <si>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</si>
  <si>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</si>
  <si>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</si>
  <si>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</si>
  <si>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</si>
  <si>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</si>
  <si>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</si>
  <si>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</si>
  <si>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</si>
  <si>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</si>
  <si>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</si>
  <si>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</si>
  <si>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</si>
  <si>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</si>
  <si>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</si>
  <si>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</si>
  <si>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</si>
  <si>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</si>
  <si>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</si>
  <si>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</si>
  <si>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</si>
  <si>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</si>
  <si>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</si>
  <si>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</si>
  <si>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</si>
  <si>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</si>
  <si>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</si>
  <si>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</si>
  <si>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</si>
  <si>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</si>
  <si>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</si>
  <si>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</si>
  <si>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</si>
  <si>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</si>
  <si>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</si>
  <si>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</si>
  <si>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</si>
  <si>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</si>
  <si>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</si>
  <si>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</si>
  <si>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</si>
  <si>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</si>
  <si>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</si>
  <si>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</si>
  <si>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</si>
  <si>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</si>
  <si>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</si>
  <si>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</si>
  <si>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</si>
  <si>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</si>
  <si>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</si>
  <si>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</si>
  <si>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</si>
  <si>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</si>
  <si>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</si>
  <si>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</si>
  <si>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</si>
  <si>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</si>
  <si>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</si>
  <si>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</si>
  <si>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</si>
  <si>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</si>
  <si>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</si>
  <si>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</si>
  <si>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</si>
  <si>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</si>
  <si>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</si>
  <si>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</si>
  <si>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</si>
  <si>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</si>
  <si>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</si>
  <si>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</si>
  <si>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</si>
  <si>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</si>
  <si>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</si>
  <si>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</si>
  <si>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</si>
  <si>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</si>
  <si>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</si>
  <si>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</si>
  <si>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</si>
  <si>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</si>
  <si>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</si>
  <si>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</si>
  <si>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</si>
  <si>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</si>
  <si>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</si>
  <si>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</si>
  <si>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</si>
  <si>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</si>
  <si>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</si>
  <si>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</si>
  <si>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</si>
  <si>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</si>
  <si>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</si>
  <si>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</si>
  <si>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</si>
  <si>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</si>
  <si>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</si>
  <si>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</si>
  <si>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</si>
  <si>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</si>
  <si>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</si>
  <si>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</si>
  <si>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</si>
  <si>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</si>
  <si>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</si>
  <si>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</si>
  <si>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</si>
  <si>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</si>
  <si>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</si>
  <si>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</si>
  <si>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</si>
  <si>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</si>
  <si>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</si>
  <si>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</si>
  <si>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</si>
  <si>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</si>
  <si>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</si>
  <si>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</si>
  <si>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</si>
  <si>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</si>
  <si>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</si>
  <si>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</si>
  <si>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</si>
  <si>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</si>
  <si>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</si>
  <si>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</si>
  <si>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</si>
  <si>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</si>
  <si>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</si>
  <si>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</si>
  <si>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</si>
  <si>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</si>
  <si>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</si>
  <si>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</si>
  <si>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</si>
  <si>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</si>
  <si>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</si>
  <si>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</si>
  <si>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</si>
  <si>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</si>
  <si>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</si>
  <si>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</si>
  <si>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</si>
  <si>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</si>
  <si>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</si>
  <si>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</si>
  <si>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</si>
  <si>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</si>
  <si>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</si>
  <si>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</si>
  <si>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</si>
  <si>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</si>
  <si>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</si>
  <si>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</si>
  <si>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</si>
  <si>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</si>
  <si>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</si>
  <si>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</si>
  <si>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</si>
  <si>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</si>
  <si>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</si>
  <si>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</si>
  <si>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</si>
  <si>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</si>
  <si>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</si>
  <si>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</si>
  <si>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</si>
  <si>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</si>
  <si>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</si>
  <si>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</si>
  <si>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</si>
  <si>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</si>
  <si>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</si>
  <si>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</si>
  <si>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</si>
  <si>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</si>
  <si>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</si>
  <si>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</si>
  <si>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</si>
  <si>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</si>
  <si>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</si>
  <si>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</si>
  <si>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</si>
  <si>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</si>
  <si>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</si>
  <si>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</si>
  <si>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</si>
  <si>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</si>
  <si>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</si>
  <si>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</si>
  <si>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</si>
  <si>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</si>
  <si>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</si>
  <si>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</si>
  <si>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</si>
  <si>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</si>
  <si>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</si>
  <si>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</si>
  <si>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</si>
  <si>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</si>
  <si>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</si>
  <si>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</si>
  <si>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</si>
  <si>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</si>
  <si>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</si>
  <si>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</si>
  <si>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</si>
  <si>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</si>
  <si>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</si>
  <si>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</si>
  <si>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</si>
  <si>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</si>
  <si>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</si>
  <si>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</si>
  <si>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</si>
  <si>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</si>
  <si>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</si>
  <si>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</si>
  <si>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</si>
  <si>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</si>
  <si>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</si>
  <si>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</si>
  <si>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</si>
  <si>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</si>
  <si>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</si>
  <si>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</si>
  <si>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</si>
  <si>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</si>
  <si>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</si>
  <si>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</si>
  <si>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</si>
  <si>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</si>
  <si>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</si>
  <si>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</si>
  <si>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</si>
  <si>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</si>
  <si>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</si>
  <si>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</si>
  <si>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</si>
  <si>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</si>
  <si>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</si>
  <si>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</si>
  <si>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</si>
  <si>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</si>
  <si>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</si>
  <si>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</si>
  <si>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</si>
  <si>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</si>
  <si>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</si>
  <si>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</si>
  <si>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</si>
  <si>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</si>
  <si>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</si>
  <si>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</si>
  <si>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</si>
  <si>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</si>
  <si>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</si>
  <si>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</si>
  <si>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</si>
  <si>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</si>
  <si>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</si>
  <si>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</si>
  <si>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</si>
  <si>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</si>
  <si>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</si>
  <si>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</si>
  <si>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</si>
  <si>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</si>
  <si>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</si>
  <si>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</si>
  <si>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</si>
  <si>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</si>
  <si>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</si>
  <si>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</si>
  <si>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</si>
  <si>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</si>
  <si>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</si>
  <si>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</si>
  <si>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</si>
  <si>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</si>
  <si>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</si>
  <si>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</si>
  <si>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</si>
  <si>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</si>
  <si>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</si>
  <si>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</si>
  <si>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</si>
  <si>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</si>
  <si>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</si>
  <si>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</si>
  <si>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</si>
  <si>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</si>
  <si>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</si>
  <si>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</si>
  <si>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</si>
  <si>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</si>
  <si>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</si>
  <si>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</si>
  <si>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</si>
  <si>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</si>
  <si>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</si>
  <si>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</si>
  <si>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</si>
  <si>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</si>
  <si>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</si>
  <si>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</si>
  <si>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</si>
  <si>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</si>
  <si>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</si>
  <si>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</si>
  <si>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</si>
  <si>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</si>
  <si>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</si>
  <si>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</si>
  <si>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</si>
  <si>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</si>
  <si>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</si>
  <si>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</si>
  <si>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</si>
  <si>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</si>
  <si>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</si>
  <si>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</si>
  <si>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</si>
  <si>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</si>
  <si>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</si>
  <si>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</si>
  <si>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</si>
  <si>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</si>
  <si>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</si>
  <si>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</si>
  <si>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</si>
  <si>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</si>
  <si>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</si>
  <si>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</si>
  <si>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</si>
  <si>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</si>
  <si>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</si>
  <si>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</si>
  <si>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</si>
  <si>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</si>
  <si>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</si>
  <si>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</si>
  <si>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</si>
  <si>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</si>
  <si>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</si>
  <si>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</si>
  <si>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</si>
  <si>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</si>
  <si>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</si>
  <si>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</si>
  <si>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</si>
  <si>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</si>
  <si>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</si>
  <si>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</si>
  <si>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</si>
  <si>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</si>
  <si>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</si>
  <si>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</si>
  <si>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</si>
  <si>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</si>
  <si>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</si>
  <si>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</si>
  <si>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</si>
  <si>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</si>
  <si>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</si>
  <si>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</si>
  <si>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</si>
  <si>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</si>
  <si>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</si>
  <si>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</si>
  <si>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</si>
  <si>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</si>
  <si>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</si>
  <si>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</si>
  <si>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</si>
  <si>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</si>
  <si>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</si>
  <si>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</si>
  <si>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</si>
  <si>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</si>
  <si>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</si>
  <si>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</si>
  <si>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</si>
  <si>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</si>
  <si>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</si>
  <si>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</si>
  <si>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</si>
  <si>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</si>
  <si>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</si>
  <si>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</si>
  <si>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</si>
  <si>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</si>
  <si>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</si>
  <si>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</si>
  <si>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</si>
  <si>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</si>
  <si>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</si>
  <si>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</si>
  <si>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</si>
  <si>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</si>
  <si>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</si>
  <si>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</si>
  <si>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</si>
  <si>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</si>
  <si>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</si>
  <si>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</si>
  <si>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</si>
  <si>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</si>
  <si>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</si>
  <si>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</si>
  <si>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</si>
  <si>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</si>
  <si>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</si>
  <si>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</si>
  <si>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</si>
  <si>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</si>
  <si>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</si>
  <si>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</si>
  <si>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</si>
  <si>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</si>
  <si>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</si>
  <si>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</si>
  <si>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</si>
  <si>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</si>
  <si>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</si>
  <si>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</si>
  <si>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</si>
  <si>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</si>
  <si>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</si>
  <si>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</si>
  <si>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</si>
  <si>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</si>
  <si>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</si>
  <si>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</si>
  <si>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</si>
  <si>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</si>
  <si>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</si>
  <si>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</si>
  <si>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</si>
  <si>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</si>
  <si>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</si>
  <si>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</si>
  <si>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</si>
  <si>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</si>
  <si>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</si>
  <si>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</si>
  <si>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</si>
  <si>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</si>
  <si>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</si>
  <si>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</si>
  <si>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</si>
  <si>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</si>
  <si>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</si>
  <si>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</si>
  <si>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</si>
  <si>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</si>
  <si>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</si>
  <si>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</si>
  <si>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</si>
  <si>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</si>
  <si>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</si>
  <si>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</si>
  <si>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</si>
  <si>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</si>
  <si>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</si>
  <si>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</si>
  <si>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</si>
  <si>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</si>
  <si>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</si>
  <si>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</si>
  <si>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</si>
  <si>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</si>
  <si>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</si>
  <si>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</si>
  <si>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</si>
  <si>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</si>
  <si>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</si>
  <si>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</si>
  <si>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</si>
  <si>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</si>
  <si>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</si>
  <si>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</si>
  <si>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</si>
  <si>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</si>
  <si>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</si>
  <si>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</si>
  <si>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</si>
  <si>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</si>
  <si>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</si>
  <si>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</si>
  <si>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</si>
  <si>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</si>
  <si>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</si>
  <si>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</si>
  <si>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</si>
  <si>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</si>
  <si>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</si>
  <si>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</si>
  <si>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</si>
  <si>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</si>
  <si>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</si>
  <si>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</si>
  <si>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</si>
  <si>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</si>
  <si>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</si>
  <si>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</si>
  <si>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</si>
  <si>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</si>
  <si>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</si>
  <si>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</si>
  <si>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</si>
  <si>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</si>
  <si>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</si>
  <si>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</si>
  <si>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</si>
  <si>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</si>
  <si>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</si>
  <si>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</si>
  <si>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</si>
  <si>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</si>
  <si>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</si>
  <si>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</si>
  <si>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</si>
  <si>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</si>
  <si>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</si>
  <si>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</si>
  <si>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</si>
  <si>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</si>
  <si>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</si>
  <si>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</si>
  <si>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</si>
  <si>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</si>
  <si>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</si>
  <si>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</si>
  <si>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</si>
  <si>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</si>
  <si>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</si>
  <si>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</si>
  <si>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</si>
  <si>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</si>
  <si>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</si>
  <si>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</si>
  <si>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</si>
  <si>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</si>
  <si>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</si>
  <si>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</si>
  <si>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</si>
  <si>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</si>
  <si>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</si>
  <si>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</si>
  <si>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първо тримесечие 2012 г</t>
  </si>
  <si>
    <t>Отчетен период:.</t>
  </si>
  <si>
    <t>"Параходство Българско речно плаване" АД</t>
  </si>
  <si>
    <t>неконсолидиран</t>
  </si>
  <si>
    <t>/Г.Петрова/</t>
  </si>
  <si>
    <t>/Д. Кочанов/</t>
  </si>
  <si>
    <t>Дата на съставяне: 26.04.2012 г.</t>
  </si>
  <si>
    <t>/Г. Петрова/</t>
  </si>
  <si>
    <t>26.04.2012 г.</t>
  </si>
  <si>
    <t xml:space="preserve">                       /Г. Петрова/</t>
  </si>
  <si>
    <t xml:space="preserve">                        /Д. Кочанов/</t>
  </si>
  <si>
    <t xml:space="preserve">Дата на съставяне: 26.04.2012 г.                                      </t>
  </si>
  <si>
    <t xml:space="preserve">Дата  на съставяне: 26.04.2012 г.                                                                                                                               </t>
  </si>
  <si>
    <t xml:space="preserve">Дата на съставяне: 26.04.2012 г.                         </t>
  </si>
  <si>
    <t xml:space="preserve">                      /Г. Петрова/</t>
  </si>
  <si>
    <t xml:space="preserve">  /Г. Петрова/</t>
  </si>
  <si>
    <t xml:space="preserve"> /Д. Кочанов/</t>
  </si>
  <si>
    <t xml:space="preserve">                        /Г. Петрова/</t>
  </si>
  <si>
    <t>Дата на съставяне:26.04.2012 г.</t>
  </si>
  <si>
    <t xml:space="preserve">                    /Д. Кочанов/</t>
  </si>
  <si>
    <t>1. "ВИ ТИ СИ" АД</t>
  </si>
  <si>
    <t xml:space="preserve">2. "МАЯК КМ" АД </t>
  </si>
  <si>
    <t>3. "ПОРТ ПРИСТИС" ООД</t>
  </si>
  <si>
    <t>1.ВАРНАФЕРИ ООД</t>
  </si>
  <si>
    <t>3. "ИНТЕРЛИХТЕР СЛОВАКИЯ" ЕООД</t>
  </si>
  <si>
    <t>2. "BLUE SEA HORIZON CORP"</t>
  </si>
  <si>
    <t>3.ИНТЕРЛИХТЕР - БУДАПЕЩА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</si>
</sst>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159</v>
      </c>
    </row>
    <row r="5" spans="1:8" ht="15">
      <c r="A5" s="580" t="s">
        <v>863</v>
      </c>
      <c r="B5" s="581"/>
      <c r="C5" s="581"/>
      <c r="D5" s="581"/>
      <c r="E5" s="505" t="s">
        <v>862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3095</v>
      </c>
      <c r="D12" s="151">
        <v>3122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4062</v>
      </c>
      <c r="D13" s="151">
        <v>4124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4745</v>
      </c>
      <c r="D14" s="151">
        <v>4802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44054</v>
      </c>
      <c r="D15" s="151">
        <v>44262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38</v>
      </c>
      <c r="D16" s="151">
        <v>44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3126</v>
      </c>
      <c r="D17" s="151">
        <v>2778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77236</v>
      </c>
      <c r="D19" s="155">
        <f>SUM(D11:D18)</f>
        <v>77248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18061</v>
      </c>
      <c r="H21" s="156">
        <f>SUM(H22:H24)</f>
        <v>18061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95</v>
      </c>
      <c r="D23" s="151">
        <v>96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40</v>
      </c>
      <c r="D24" s="151">
        <v>47</v>
      </c>
      <c r="E24" s="237" t="s">
        <v>72</v>
      </c>
      <c r="F24" s="242" t="s">
        <v>73</v>
      </c>
      <c r="G24" s="152">
        <v>14490</v>
      </c>
      <c r="H24" s="152">
        <v>14490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27464</v>
      </c>
      <c r="H25" s="154">
        <f>H19+H20+H21</f>
        <v>27464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877</v>
      </c>
      <c r="D26" s="151">
        <v>894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1012</v>
      </c>
      <c r="D27" s="155">
        <f>SUM(D23:D26)</f>
        <v>1037</v>
      </c>
      <c r="E27" s="253" t="s">
        <v>83</v>
      </c>
      <c r="F27" s="242" t="s">
        <v>84</v>
      </c>
      <c r="G27" s="154">
        <f>SUM(G28:G30)</f>
        <v>2126</v>
      </c>
      <c r="H27" s="154">
        <f>SUM(H28:H30)</f>
        <v>101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2126</v>
      </c>
      <c r="H28" s="152">
        <v>101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2025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1990</v>
      </c>
      <c r="H33" s="154">
        <f>H27+H31+H32</f>
        <v>2126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2211</v>
      </c>
      <c r="D34" s="155">
        <f>SUM(D35:D38)</f>
        <v>2338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1675</v>
      </c>
      <c r="D35" s="151">
        <v>2321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65163</v>
      </c>
      <c r="H36" s="154">
        <f>H25+H17+H33</f>
        <v>65299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519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1694</v>
      </c>
      <c r="H43" s="152">
        <v>1602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100</v>
      </c>
      <c r="H44" s="152">
        <v>125</v>
      </c>
    </row>
    <row r="45" spans="1:15" ht="15">
      <c r="A45" s="235" t="s">
        <v>136</v>
      </c>
      <c r="B45" s="249" t="s">
        <v>137</v>
      </c>
      <c r="C45" s="155">
        <f>C34+C39+C44</f>
        <v>2211</v>
      </c>
      <c r="D45" s="155">
        <f>D34+D39+D44</f>
        <v>2338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898</v>
      </c>
      <c r="D47" s="151">
        <v>644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4609</v>
      </c>
      <c r="H48" s="152">
        <v>5024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6403</v>
      </c>
      <c r="H49" s="154">
        <f>SUM(H43:H48)</f>
        <v>6751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2473</v>
      </c>
      <c r="D50" s="151">
        <v>2454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3371</v>
      </c>
      <c r="D51" s="155">
        <f>SUM(D47:D50)</f>
        <v>3098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25</v>
      </c>
      <c r="H52" s="152">
        <v>28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1039</v>
      </c>
      <c r="H53" s="152">
        <v>1039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83830</v>
      </c>
      <c r="D55" s="155">
        <f>D19+D20+D21+D27+D32+D45+D51+D53+D54</f>
        <v>83721</v>
      </c>
      <c r="E55" s="237" t="s">
        <v>172</v>
      </c>
      <c r="F55" s="261" t="s">
        <v>173</v>
      </c>
      <c r="G55" s="154">
        <f>G49+G51+G52+G53+G54</f>
        <v>7467</v>
      </c>
      <c r="H55" s="154">
        <f>H49+H51+H52+H53+H54</f>
        <v>7818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1186</v>
      </c>
      <c r="D58" s="151">
        <v>1433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1726</v>
      </c>
      <c r="H60" s="152">
        <v>1704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14978</v>
      </c>
      <c r="H61" s="154">
        <f>SUM(H62:H68)</f>
        <v>14737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2187</v>
      </c>
      <c r="H62" s="152">
        <v>2211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1186</v>
      </c>
      <c r="D64" s="155">
        <f>SUM(D58:D63)</f>
        <v>1433</v>
      </c>
      <c r="E64" s="237" t="s">
        <v>200</v>
      </c>
      <c r="F64" s="242" t="s">
        <v>201</v>
      </c>
      <c r="G64" s="152">
        <v>9411</v>
      </c>
      <c r="H64" s="152">
        <v>8995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184</v>
      </c>
      <c r="H65" s="152">
        <v>221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2487</v>
      </c>
      <c r="H66" s="152">
        <v>2579</v>
      </c>
    </row>
    <row r="67" spans="1:8" ht="15">
      <c r="A67" s="235" t="s">
        <v>207</v>
      </c>
      <c r="B67" s="241" t="s">
        <v>208</v>
      </c>
      <c r="C67" s="151">
        <v>115</v>
      </c>
      <c r="D67" s="151">
        <v>1</v>
      </c>
      <c r="E67" s="237" t="s">
        <v>209</v>
      </c>
      <c r="F67" s="242" t="s">
        <v>210</v>
      </c>
      <c r="G67" s="152">
        <v>490</v>
      </c>
      <c r="H67" s="152">
        <v>477</v>
      </c>
    </row>
    <row r="68" spans="1:8" ht="15">
      <c r="A68" s="235" t="s">
        <v>211</v>
      </c>
      <c r="B68" s="241" t="s">
        <v>212</v>
      </c>
      <c r="C68" s="151">
        <v>2352</v>
      </c>
      <c r="D68" s="151">
        <v>2496</v>
      </c>
      <c r="E68" s="237" t="s">
        <v>213</v>
      </c>
      <c r="F68" s="242" t="s">
        <v>214</v>
      </c>
      <c r="G68" s="152">
        <v>219</v>
      </c>
      <c r="H68" s="152">
        <v>254</v>
      </c>
    </row>
    <row r="69" spans="1:8" ht="15">
      <c r="A69" s="235" t="s">
        <v>215</v>
      </c>
      <c r="B69" s="241" t="s">
        <v>216</v>
      </c>
      <c r="C69" s="151">
        <v>199</v>
      </c>
      <c r="D69" s="151">
        <v>74</v>
      </c>
      <c r="E69" s="251" t="s">
        <v>78</v>
      </c>
      <c r="F69" s="242" t="s">
        <v>217</v>
      </c>
      <c r="G69" s="152">
        <v>32</v>
      </c>
      <c r="H69" s="152">
        <v>131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624</v>
      </c>
      <c r="D71" s="151">
        <v>624</v>
      </c>
      <c r="E71" s="253" t="s">
        <v>46</v>
      </c>
      <c r="F71" s="273" t="s">
        <v>224</v>
      </c>
      <c r="G71" s="161">
        <f>G59+G60+G61+G69+G70</f>
        <v>16736</v>
      </c>
      <c r="H71" s="161">
        <f>H59+H60+H61+H69+H70</f>
        <v>16572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708</v>
      </c>
      <c r="D72" s="151">
        <v>878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144</v>
      </c>
      <c r="D74" s="151">
        <v>212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4142</v>
      </c>
      <c r="D75" s="155">
        <f>SUM(D67:D74)</f>
        <v>4285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4</v>
      </c>
      <c r="D78" s="155">
        <f>SUM(D79:D81)</f>
        <v>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16747</v>
      </c>
      <c r="H79" s="162">
        <f>H71+H74+H75+H76</f>
        <v>16583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4</v>
      </c>
      <c r="D81" s="151">
        <v>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</v>
      </c>
      <c r="D84" s="155">
        <f>D83+D82+D78</f>
        <v>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114</v>
      </c>
      <c r="D87" s="151">
        <v>105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101</v>
      </c>
      <c r="D88" s="151">
        <v>152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215</v>
      </c>
      <c r="D91" s="155">
        <f>SUM(D87:D90)</f>
        <v>257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5547</v>
      </c>
      <c r="D93" s="155">
        <f>D64+D75+D84+D91+D92</f>
        <v>5979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89377</v>
      </c>
      <c r="D94" s="164">
        <f>D93+D55</f>
        <v>89700</v>
      </c>
      <c r="E94" s="449" t="s">
        <v>270</v>
      </c>
      <c r="F94" s="289" t="s">
        <v>271</v>
      </c>
      <c r="G94" s="165">
        <f>G36+G39+G55+G79</f>
        <v>89377</v>
      </c>
      <c r="H94" s="165">
        <f>H36+H39+H55+H79</f>
        <v>89700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854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"Параходство Българско речно плаване"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първо тримесечие 2012 г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3605</v>
      </c>
      <c r="D9" s="46">
        <v>4019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1056</v>
      </c>
      <c r="D10" s="46">
        <v>1318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387</v>
      </c>
      <c r="D11" s="46">
        <v>331</v>
      </c>
      <c r="E11" s="300" t="s">
        <v>293</v>
      </c>
      <c r="F11" s="549" t="s">
        <v>294</v>
      </c>
      <c r="G11" s="550">
        <v>6634</v>
      </c>
      <c r="H11" s="550">
        <v>8211</v>
      </c>
    </row>
    <row r="12" spans="1:8" ht="12">
      <c r="A12" s="298" t="s">
        <v>295</v>
      </c>
      <c r="B12" s="299" t="s">
        <v>296</v>
      </c>
      <c r="C12" s="46">
        <v>856</v>
      </c>
      <c r="D12" s="46">
        <v>916</v>
      </c>
      <c r="E12" s="300" t="s">
        <v>78</v>
      </c>
      <c r="F12" s="549" t="s">
        <v>297</v>
      </c>
      <c r="G12" s="550">
        <v>230</v>
      </c>
      <c r="H12" s="550">
        <v>389</v>
      </c>
    </row>
    <row r="13" spans="1:18" ht="12">
      <c r="A13" s="298" t="s">
        <v>298</v>
      </c>
      <c r="B13" s="299" t="s">
        <v>299</v>
      </c>
      <c r="C13" s="46">
        <v>228</v>
      </c>
      <c r="D13" s="46">
        <v>227</v>
      </c>
      <c r="E13" s="301" t="s">
        <v>51</v>
      </c>
      <c r="F13" s="551" t="s">
        <v>300</v>
      </c>
      <c r="G13" s="548">
        <f>SUM(G9:G12)</f>
        <v>6864</v>
      </c>
      <c r="H13" s="548">
        <f>SUM(H9:H12)</f>
        <v>8600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734</v>
      </c>
      <c r="D16" s="47">
        <v>1004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6866</v>
      </c>
      <c r="D19" s="49">
        <f>SUM(D9:D15)+D16</f>
        <v>7815</v>
      </c>
      <c r="E19" s="304" t="s">
        <v>317</v>
      </c>
      <c r="F19" s="552" t="s">
        <v>318</v>
      </c>
      <c r="G19" s="550">
        <v>9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>
        <v>1224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130</v>
      </c>
      <c r="D22" s="46">
        <v>141</v>
      </c>
      <c r="E22" s="304" t="s">
        <v>326</v>
      </c>
      <c r="F22" s="552" t="s">
        <v>327</v>
      </c>
      <c r="G22" s="550">
        <v>106</v>
      </c>
      <c r="H22" s="550">
        <v>125</v>
      </c>
    </row>
    <row r="23" spans="1:8" ht="24">
      <c r="A23" s="298" t="s">
        <v>328</v>
      </c>
      <c r="B23" s="305" t="s">
        <v>329</v>
      </c>
      <c r="C23" s="46">
        <v>17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82</v>
      </c>
      <c r="D24" s="46">
        <v>51</v>
      </c>
      <c r="E24" s="301" t="s">
        <v>103</v>
      </c>
      <c r="F24" s="554" t="s">
        <v>334</v>
      </c>
      <c r="G24" s="548">
        <f>SUM(G19:G23)</f>
        <v>115</v>
      </c>
      <c r="H24" s="548">
        <f>SUM(H19:H23)</f>
        <v>1354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</v>
      </c>
      <c r="D25" s="46">
        <v>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249</v>
      </c>
      <c r="D26" s="49">
        <f>SUM(D22:D25)</f>
        <v>216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7115</v>
      </c>
      <c r="D28" s="50">
        <f>D26+D19</f>
        <v>8031</v>
      </c>
      <c r="E28" s="127" t="s">
        <v>339</v>
      </c>
      <c r="F28" s="554" t="s">
        <v>340</v>
      </c>
      <c r="G28" s="548">
        <f>G13+G15+G24</f>
        <v>6979</v>
      </c>
      <c r="H28" s="548">
        <f>H13+H15+H24</f>
        <v>9954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1923</v>
      </c>
      <c r="E30" s="127" t="s">
        <v>343</v>
      </c>
      <c r="F30" s="554" t="s">
        <v>344</v>
      </c>
      <c r="G30" s="53">
        <f>IF((C28-G28)&gt;0,C28-G28,0)</f>
        <v>136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7115</v>
      </c>
      <c r="D33" s="49">
        <f>D28-D31+D32</f>
        <v>8031</v>
      </c>
      <c r="E33" s="127" t="s">
        <v>353</v>
      </c>
      <c r="F33" s="554" t="s">
        <v>354</v>
      </c>
      <c r="G33" s="53">
        <f>G32-G31+G28</f>
        <v>6979</v>
      </c>
      <c r="H33" s="53">
        <f>H32-H31+H28</f>
        <v>9954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1923</v>
      </c>
      <c r="E34" s="128" t="s">
        <v>357</v>
      </c>
      <c r="F34" s="554" t="s">
        <v>358</v>
      </c>
      <c r="G34" s="548">
        <f>IF((C33-G33)&gt;0,C33-G33,0)</f>
        <v>136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192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192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1731</v>
      </c>
      <c r="E39" s="313" t="s">
        <v>369</v>
      </c>
      <c r="F39" s="558" t="s">
        <v>370</v>
      </c>
      <c r="G39" s="559">
        <f>IF(G34&gt;0,IF(C35+G34&lt;0,0,C35+G34),IF(C34-C35&lt;0,C35-C34,0))</f>
        <v>136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1731</v>
      </c>
      <c r="E41" s="127" t="s">
        <v>376</v>
      </c>
      <c r="F41" s="571" t="s">
        <v>377</v>
      </c>
      <c r="G41" s="52">
        <f>IF(C39=0,IF(G39-G40&gt;0,G39-G40+C40,0),IF(C39-C40&lt;0,C40-C39+G40,0))</f>
        <v>136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7115</v>
      </c>
      <c r="D42" s="53">
        <f>D33+D35+D39</f>
        <v>9954</v>
      </c>
      <c r="E42" s="128" t="s">
        <v>380</v>
      </c>
      <c r="F42" s="129" t="s">
        <v>381</v>
      </c>
      <c r="G42" s="53">
        <f>G39+G33</f>
        <v>7115</v>
      </c>
      <c r="H42" s="53">
        <f>H39+H33</f>
        <v>9954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860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870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.75">
      <c r="A51" s="564"/>
      <c r="B51" s="560"/>
      <c r="C51" s="425"/>
      <c r="D51" s="169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първо тримесечие 2012 г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7119</v>
      </c>
      <c r="D10" s="54">
        <v>7842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-4948</v>
      </c>
      <c r="D11" s="54">
        <v>-6025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-1447</v>
      </c>
      <c r="D13" s="54">
        <v>-1802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409</v>
      </c>
      <c r="D14" s="54">
        <v>377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-51</v>
      </c>
      <c r="D15" s="54">
        <v>-92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-32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1042</v>
      </c>
      <c r="D20" s="55">
        <f>SUM(D10:D19)</f>
        <v>270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-311</v>
      </c>
      <c r="D22" s="54">
        <v>-727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-270</v>
      </c>
      <c r="D24" s="54">
        <v>-399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1224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-25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-606</v>
      </c>
      <c r="D32" s="55">
        <f>SUM(D22:D31)</f>
        <v>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166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-136</v>
      </c>
      <c r="D37" s="54">
        <v>-116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-392</v>
      </c>
      <c r="D38" s="54">
        <v>-375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-116</v>
      </c>
      <c r="D41" s="54">
        <v>-141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-478</v>
      </c>
      <c r="D42" s="55">
        <f>SUM(D34:D41)</f>
        <v>-632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-42</v>
      </c>
      <c r="D43" s="55">
        <f>D42+D32+D20</f>
        <v>-314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257</v>
      </c>
      <c r="D44" s="132">
        <v>1041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215</v>
      </c>
      <c r="D45" s="55">
        <f>D44+D43</f>
        <v>727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215</v>
      </c>
      <c r="D46" s="56">
        <v>727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425" t="s">
        <v>871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.75">
      <c r="A53" s="318"/>
      <c r="B53" s="169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първо тримесечие 2012 г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14490</v>
      </c>
      <c r="I11" s="58">
        <f>'справка №1-БАЛАНС'!H28+'справка №1-БАЛАНС'!H31</f>
        <v>2126</v>
      </c>
      <c r="J11" s="58">
        <f>'справка №1-БАЛАНС'!H29+'справка №1-БАЛАНС'!H32</f>
        <v>0</v>
      </c>
      <c r="K11" s="60"/>
      <c r="L11" s="344">
        <f>SUM(C11:K11)</f>
        <v>65299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14490</v>
      </c>
      <c r="I15" s="61">
        <f t="shared" si="2"/>
        <v>2126</v>
      </c>
      <c r="J15" s="61">
        <f t="shared" si="2"/>
        <v>0</v>
      </c>
      <c r="K15" s="61">
        <f t="shared" si="2"/>
        <v>0</v>
      </c>
      <c r="L15" s="344">
        <f t="shared" si="1"/>
        <v>65299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-136</v>
      </c>
      <c r="K16" s="60"/>
      <c r="L16" s="344">
        <f t="shared" si="1"/>
        <v>-136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14490</v>
      </c>
      <c r="I29" s="59">
        <f t="shared" si="6"/>
        <v>2126</v>
      </c>
      <c r="J29" s="59">
        <f t="shared" si="6"/>
        <v>-136</v>
      </c>
      <c r="K29" s="59">
        <f t="shared" si="6"/>
        <v>0</v>
      </c>
      <c r="L29" s="344">
        <f t="shared" si="1"/>
        <v>65163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14490</v>
      </c>
      <c r="I32" s="59">
        <f t="shared" si="7"/>
        <v>2126</v>
      </c>
      <c r="J32" s="59">
        <f t="shared" si="7"/>
        <v>-136</v>
      </c>
      <c r="K32" s="59">
        <f t="shared" si="7"/>
        <v>0</v>
      </c>
      <c r="L32" s="344">
        <f t="shared" si="1"/>
        <v>65163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79" t="s">
        <v>819</v>
      </c>
      <c r="E38" s="579"/>
      <c r="F38" s="579"/>
      <c r="G38" s="579"/>
      <c r="H38" s="579"/>
      <c r="I38" s="579"/>
      <c r="J38" s="15" t="s">
        <v>856</v>
      </c>
      <c r="K38" s="15"/>
      <c r="L38" s="579"/>
      <c r="M38" s="579"/>
      <c r="N38" s="11"/>
    </row>
    <row r="39" spans="1:13" ht="12.75">
      <c r="A39" s="536"/>
      <c r="B39" s="537"/>
      <c r="C39" s="538"/>
      <c r="D39" s="538"/>
      <c r="E39" s="425" t="s">
        <v>869</v>
      </c>
      <c r="F39" s="538"/>
      <c r="G39" s="538"/>
      <c r="H39" s="538"/>
      <c r="I39" s="538"/>
      <c r="J39" s="538"/>
      <c r="K39" s="169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"Параходство Българско речно плаване"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първо тримесечие 2012 г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3869</v>
      </c>
      <c r="E10" s="189"/>
      <c r="F10" s="189"/>
      <c r="G10" s="74">
        <f aca="true" t="shared" si="2" ref="G10:G39">D10+E10-F10</f>
        <v>3869</v>
      </c>
      <c r="H10" s="65"/>
      <c r="I10" s="65"/>
      <c r="J10" s="74">
        <f aca="true" t="shared" si="3" ref="J10:J39">G10+H10-I10</f>
        <v>3869</v>
      </c>
      <c r="K10" s="65">
        <v>747</v>
      </c>
      <c r="L10" s="65">
        <v>27</v>
      </c>
      <c r="M10" s="65"/>
      <c r="N10" s="74">
        <f aca="true" t="shared" si="4" ref="N10:N39">K10+L10-M10</f>
        <v>774</v>
      </c>
      <c r="O10" s="65"/>
      <c r="P10" s="65"/>
      <c r="Q10" s="74">
        <f t="shared" si="0"/>
        <v>774</v>
      </c>
      <c r="R10" s="74">
        <f t="shared" si="1"/>
        <v>3095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5434</v>
      </c>
      <c r="E11" s="189"/>
      <c r="F11" s="189"/>
      <c r="G11" s="74">
        <f t="shared" si="2"/>
        <v>5434</v>
      </c>
      <c r="H11" s="65"/>
      <c r="I11" s="65"/>
      <c r="J11" s="74">
        <f t="shared" si="3"/>
        <v>5434</v>
      </c>
      <c r="K11" s="65">
        <v>1310</v>
      </c>
      <c r="L11" s="65">
        <v>62</v>
      </c>
      <c r="M11" s="65"/>
      <c r="N11" s="74">
        <f t="shared" si="4"/>
        <v>1372</v>
      </c>
      <c r="O11" s="65"/>
      <c r="P11" s="65"/>
      <c r="Q11" s="74">
        <f t="shared" si="0"/>
        <v>1372</v>
      </c>
      <c r="R11" s="74">
        <f t="shared" si="1"/>
        <v>4062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5729</v>
      </c>
      <c r="E12" s="189">
        <v>1</v>
      </c>
      <c r="F12" s="189"/>
      <c r="G12" s="74">
        <f t="shared" si="2"/>
        <v>5730</v>
      </c>
      <c r="H12" s="65"/>
      <c r="I12" s="65"/>
      <c r="J12" s="74">
        <f t="shared" si="3"/>
        <v>5730</v>
      </c>
      <c r="K12" s="65">
        <v>927</v>
      </c>
      <c r="L12" s="65">
        <v>58</v>
      </c>
      <c r="M12" s="65"/>
      <c r="N12" s="74">
        <f t="shared" si="4"/>
        <v>985</v>
      </c>
      <c r="O12" s="65"/>
      <c r="P12" s="65"/>
      <c r="Q12" s="74">
        <f t="shared" si="0"/>
        <v>985</v>
      </c>
      <c r="R12" s="74">
        <f t="shared" si="1"/>
        <v>4745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58731</v>
      </c>
      <c r="E13" s="189"/>
      <c r="F13" s="189"/>
      <c r="G13" s="74">
        <f t="shared" si="2"/>
        <v>58731</v>
      </c>
      <c r="H13" s="65"/>
      <c r="I13" s="65"/>
      <c r="J13" s="74">
        <f t="shared" si="3"/>
        <v>58731</v>
      </c>
      <c r="K13" s="65">
        <v>14469</v>
      </c>
      <c r="L13" s="65">
        <v>208</v>
      </c>
      <c r="M13" s="65"/>
      <c r="N13" s="74">
        <f t="shared" si="4"/>
        <v>14677</v>
      </c>
      <c r="O13" s="65"/>
      <c r="P13" s="65"/>
      <c r="Q13" s="74">
        <f t="shared" si="0"/>
        <v>14677</v>
      </c>
      <c r="R13" s="74">
        <f t="shared" si="1"/>
        <v>44054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385</v>
      </c>
      <c r="E14" s="189">
        <v>1</v>
      </c>
      <c r="F14" s="189"/>
      <c r="G14" s="74">
        <f t="shared" si="2"/>
        <v>386</v>
      </c>
      <c r="H14" s="65"/>
      <c r="I14" s="65"/>
      <c r="J14" s="74">
        <f t="shared" si="3"/>
        <v>386</v>
      </c>
      <c r="K14" s="65">
        <v>341</v>
      </c>
      <c r="L14" s="65">
        <v>7</v>
      </c>
      <c r="M14" s="65"/>
      <c r="N14" s="74">
        <f t="shared" si="4"/>
        <v>348</v>
      </c>
      <c r="O14" s="65"/>
      <c r="P14" s="65"/>
      <c r="Q14" s="74">
        <f t="shared" si="0"/>
        <v>348</v>
      </c>
      <c r="R14" s="74">
        <f t="shared" si="1"/>
        <v>38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2778</v>
      </c>
      <c r="E15" s="457">
        <v>350</v>
      </c>
      <c r="F15" s="457">
        <v>2</v>
      </c>
      <c r="G15" s="74">
        <f t="shared" si="2"/>
        <v>3126</v>
      </c>
      <c r="H15" s="458"/>
      <c r="I15" s="458"/>
      <c r="J15" s="74">
        <f t="shared" si="3"/>
        <v>3126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3126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95042</v>
      </c>
      <c r="E17" s="194">
        <f>SUM(E9:E16)</f>
        <v>352</v>
      </c>
      <c r="F17" s="194">
        <f>SUM(F9:F16)</f>
        <v>2</v>
      </c>
      <c r="G17" s="74">
        <f t="shared" si="2"/>
        <v>95392</v>
      </c>
      <c r="H17" s="75">
        <f>SUM(H9:H16)</f>
        <v>0</v>
      </c>
      <c r="I17" s="75">
        <f>SUM(I9:I16)</f>
        <v>0</v>
      </c>
      <c r="J17" s="74">
        <f t="shared" si="3"/>
        <v>95392</v>
      </c>
      <c r="K17" s="75">
        <f>SUM(K9:K16)</f>
        <v>17794</v>
      </c>
      <c r="L17" s="75">
        <f>SUM(L9:L16)</f>
        <v>362</v>
      </c>
      <c r="M17" s="75">
        <f>SUM(M9:M16)</f>
        <v>0</v>
      </c>
      <c r="N17" s="74">
        <f t="shared" si="4"/>
        <v>18156</v>
      </c>
      <c r="O17" s="75">
        <f>SUM(O9:O16)</f>
        <v>0</v>
      </c>
      <c r="P17" s="75">
        <f>SUM(P9:P16)</f>
        <v>0</v>
      </c>
      <c r="Q17" s="74">
        <f t="shared" si="5"/>
        <v>18156</v>
      </c>
      <c r="R17" s="74">
        <f t="shared" si="6"/>
        <v>77236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4</v>
      </c>
      <c r="L21" s="65">
        <v>1</v>
      </c>
      <c r="M21" s="65"/>
      <c r="N21" s="74">
        <f t="shared" si="4"/>
        <v>5</v>
      </c>
      <c r="O21" s="65"/>
      <c r="P21" s="65"/>
      <c r="Q21" s="74">
        <f t="shared" si="5"/>
        <v>5</v>
      </c>
      <c r="R21" s="74">
        <f t="shared" si="6"/>
        <v>95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156</v>
      </c>
      <c r="E22" s="189"/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109</v>
      </c>
      <c r="L22" s="65">
        <v>7</v>
      </c>
      <c r="M22" s="65"/>
      <c r="N22" s="74">
        <f t="shared" si="4"/>
        <v>116</v>
      </c>
      <c r="O22" s="65"/>
      <c r="P22" s="65"/>
      <c r="Q22" s="74">
        <f t="shared" si="5"/>
        <v>116</v>
      </c>
      <c r="R22" s="74">
        <f t="shared" si="6"/>
        <v>40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894</v>
      </c>
      <c r="E24" s="189"/>
      <c r="F24" s="189"/>
      <c r="G24" s="74">
        <f t="shared" si="2"/>
        <v>894</v>
      </c>
      <c r="H24" s="65"/>
      <c r="I24" s="65"/>
      <c r="J24" s="74">
        <f t="shared" si="3"/>
        <v>894</v>
      </c>
      <c r="K24" s="65"/>
      <c r="L24" s="65">
        <v>17</v>
      </c>
      <c r="M24" s="65"/>
      <c r="N24" s="74">
        <f t="shared" si="4"/>
        <v>17</v>
      </c>
      <c r="O24" s="65"/>
      <c r="P24" s="65"/>
      <c r="Q24" s="74">
        <f t="shared" si="5"/>
        <v>17</v>
      </c>
      <c r="R24" s="74">
        <f t="shared" si="6"/>
        <v>877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1150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1150</v>
      </c>
      <c r="H25" s="66">
        <f t="shared" si="7"/>
        <v>0</v>
      </c>
      <c r="I25" s="66">
        <f t="shared" si="7"/>
        <v>0</v>
      </c>
      <c r="J25" s="67">
        <f t="shared" si="3"/>
        <v>1150</v>
      </c>
      <c r="K25" s="66">
        <f t="shared" si="7"/>
        <v>113</v>
      </c>
      <c r="L25" s="66">
        <f t="shared" si="7"/>
        <v>25</v>
      </c>
      <c r="M25" s="66">
        <f t="shared" si="7"/>
        <v>0</v>
      </c>
      <c r="N25" s="67">
        <f t="shared" si="4"/>
        <v>138</v>
      </c>
      <c r="O25" s="66">
        <f t="shared" si="7"/>
        <v>0</v>
      </c>
      <c r="P25" s="66">
        <f t="shared" si="7"/>
        <v>0</v>
      </c>
      <c r="Q25" s="67">
        <f t="shared" si="5"/>
        <v>138</v>
      </c>
      <c r="R25" s="67">
        <f t="shared" si="6"/>
        <v>1012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2338</v>
      </c>
      <c r="E27" s="192">
        <f aca="true" t="shared" si="8" ref="E27:P27">SUM(E28:E31)</f>
        <v>519</v>
      </c>
      <c r="F27" s="192">
        <f t="shared" si="8"/>
        <v>646</v>
      </c>
      <c r="G27" s="71">
        <f t="shared" si="2"/>
        <v>2211</v>
      </c>
      <c r="H27" s="70">
        <f t="shared" si="8"/>
        <v>0</v>
      </c>
      <c r="I27" s="70">
        <f t="shared" si="8"/>
        <v>0</v>
      </c>
      <c r="J27" s="71">
        <f t="shared" si="3"/>
        <v>2211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2211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2321</v>
      </c>
      <c r="E28" s="189"/>
      <c r="F28" s="189">
        <v>646</v>
      </c>
      <c r="G28" s="74">
        <f t="shared" si="2"/>
        <v>1675</v>
      </c>
      <c r="H28" s="65"/>
      <c r="I28" s="65"/>
      <c r="J28" s="74">
        <f t="shared" si="3"/>
        <v>1675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1675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>
        <v>519</v>
      </c>
      <c r="F30" s="189"/>
      <c r="G30" s="74">
        <f t="shared" si="2"/>
        <v>519</v>
      </c>
      <c r="H30" s="72"/>
      <c r="I30" s="72"/>
      <c r="J30" s="74">
        <f t="shared" si="3"/>
        <v>519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2338</v>
      </c>
      <c r="E38" s="194">
        <f aca="true" t="shared" si="12" ref="E38:P38">E27+E32+E37</f>
        <v>519</v>
      </c>
      <c r="F38" s="194">
        <f t="shared" si="12"/>
        <v>646</v>
      </c>
      <c r="G38" s="74">
        <f t="shared" si="2"/>
        <v>2211</v>
      </c>
      <c r="H38" s="75">
        <f t="shared" si="12"/>
        <v>0</v>
      </c>
      <c r="I38" s="75">
        <f t="shared" si="12"/>
        <v>0</v>
      </c>
      <c r="J38" s="74">
        <f t="shared" si="3"/>
        <v>2211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2211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98530</v>
      </c>
      <c r="E40" s="438">
        <f>E17+E18+E19+E25+E38+E39</f>
        <v>871</v>
      </c>
      <c r="F40" s="438">
        <f aca="true" t="shared" si="13" ref="F40:R40">F17+F18+F19+F25+F38+F39</f>
        <v>648</v>
      </c>
      <c r="G40" s="438">
        <f t="shared" si="13"/>
        <v>98753</v>
      </c>
      <c r="H40" s="438">
        <f t="shared" si="13"/>
        <v>0</v>
      </c>
      <c r="I40" s="438">
        <f t="shared" si="13"/>
        <v>0</v>
      </c>
      <c r="J40" s="438">
        <f t="shared" si="13"/>
        <v>98753</v>
      </c>
      <c r="K40" s="438">
        <f t="shared" si="13"/>
        <v>17907</v>
      </c>
      <c r="L40" s="438">
        <f t="shared" si="13"/>
        <v>387</v>
      </c>
      <c r="M40" s="438">
        <f t="shared" si="13"/>
        <v>0</v>
      </c>
      <c r="N40" s="438">
        <f t="shared" si="13"/>
        <v>18294</v>
      </c>
      <c r="O40" s="438">
        <f t="shared" si="13"/>
        <v>0</v>
      </c>
      <c r="P40" s="438">
        <f t="shared" si="13"/>
        <v>0</v>
      </c>
      <c r="Q40" s="438">
        <f t="shared" si="13"/>
        <v>18294</v>
      </c>
      <c r="R40" s="438">
        <f t="shared" si="13"/>
        <v>80459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425" t="s">
        <v>869</v>
      </c>
      <c r="J45" s="349"/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първо тримесечие 2012 г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898</v>
      </c>
      <c r="D11" s="119">
        <f>SUM(D12:D14)</f>
        <v>0</v>
      </c>
      <c r="E11" s="120">
        <f>SUM(E12:E14)</f>
        <v>898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898</v>
      </c>
      <c r="D12" s="108"/>
      <c r="E12" s="120">
        <f aca="true" t="shared" si="0" ref="E12:E42">C12-D12</f>
        <v>898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2473</v>
      </c>
      <c r="D16" s="119">
        <f>+D17+D18</f>
        <v>0</v>
      </c>
      <c r="E16" s="120">
        <f t="shared" si="0"/>
        <v>2473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2473</v>
      </c>
      <c r="D18" s="108"/>
      <c r="E18" s="120">
        <f t="shared" si="0"/>
        <v>2473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3371</v>
      </c>
      <c r="D19" s="104">
        <f>D11+D15+D16</f>
        <v>0</v>
      </c>
      <c r="E19" s="118">
        <f>E11+E15+E16</f>
        <v>3371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115</v>
      </c>
      <c r="D24" s="119">
        <f>SUM(D25:D27)</f>
        <v>115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115</v>
      </c>
      <c r="D27" s="108">
        <v>115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2352</v>
      </c>
      <c r="D28" s="108">
        <v>2352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199</v>
      </c>
      <c r="D29" s="108">
        <v>199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609</v>
      </c>
      <c r="D31" s="108">
        <v>609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708</v>
      </c>
      <c r="D33" s="105">
        <f>SUM(D34:D37)</f>
        <v>708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153</v>
      </c>
      <c r="D34" s="108">
        <v>153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555</v>
      </c>
      <c r="D35" s="108">
        <v>555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144</v>
      </c>
      <c r="D38" s="105">
        <f>SUM(D39:D42)</f>
        <v>144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144</v>
      </c>
      <c r="D42" s="108">
        <v>144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4142</v>
      </c>
      <c r="D43" s="104">
        <f>D24+D28+D29+D31+D30+D32+D33+D38</f>
        <v>4142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7513</v>
      </c>
      <c r="D44" s="103">
        <f>D43+D21+D19+D9</f>
        <v>4142</v>
      </c>
      <c r="E44" s="118">
        <f>E43+E21+E19+E9</f>
        <v>3371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1694</v>
      </c>
      <c r="D52" s="103">
        <f>SUM(D53:D55)</f>
        <v>0</v>
      </c>
      <c r="E52" s="119">
        <f>C52-D52</f>
        <v>1694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616</v>
      </c>
      <c r="D53" s="108"/>
      <c r="E53" s="119">
        <f>C53-D53</f>
        <v>616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1078</v>
      </c>
      <c r="D55" s="108"/>
      <c r="E55" s="119">
        <f t="shared" si="1"/>
        <v>1078</v>
      </c>
      <c r="F55" s="108"/>
    </row>
    <row r="56" spans="1:16" ht="24">
      <c r="A56" s="396" t="s">
        <v>694</v>
      </c>
      <c r="B56" s="397" t="s">
        <v>695</v>
      </c>
      <c r="C56" s="103">
        <f>C57+C59</f>
        <v>100</v>
      </c>
      <c r="D56" s="103">
        <f>D57+D59</f>
        <v>0</v>
      </c>
      <c r="E56" s="119">
        <f t="shared" si="1"/>
        <v>100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100</v>
      </c>
      <c r="D59" s="108"/>
      <c r="E59" s="119">
        <f t="shared" si="1"/>
        <v>100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4609</v>
      </c>
      <c r="D64" s="108"/>
      <c r="E64" s="119">
        <f t="shared" si="1"/>
        <v>4609</v>
      </c>
      <c r="F64" s="110"/>
    </row>
    <row r="65" spans="1:6" ht="12">
      <c r="A65" s="396" t="s">
        <v>709</v>
      </c>
      <c r="B65" s="397" t="s">
        <v>710</v>
      </c>
      <c r="C65" s="109">
        <v>4275</v>
      </c>
      <c r="D65" s="109"/>
      <c r="E65" s="119">
        <f t="shared" si="1"/>
        <v>4275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6403</v>
      </c>
      <c r="D66" s="103">
        <f>D52+D56+D61+D62+D63+D64</f>
        <v>0</v>
      </c>
      <c r="E66" s="119">
        <f t="shared" si="1"/>
        <v>6403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1039</v>
      </c>
      <c r="D68" s="108"/>
      <c r="E68" s="119">
        <f t="shared" si="1"/>
        <v>1039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2187</v>
      </c>
      <c r="D71" s="105">
        <f>SUM(D72:D74)</f>
        <v>2187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295</v>
      </c>
      <c r="D72" s="108">
        <v>295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1892</v>
      </c>
      <c r="D74" s="108">
        <v>1892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1726</v>
      </c>
      <c r="D80" s="103">
        <f>SUM(D81:D84)</f>
        <v>1726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1626</v>
      </c>
      <c r="D84" s="108">
        <v>1626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12791</v>
      </c>
      <c r="D85" s="104">
        <f>SUM(D86:D90)+D94</f>
        <v>12791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9411</v>
      </c>
      <c r="D87" s="108">
        <v>9411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184</v>
      </c>
      <c r="D88" s="108">
        <v>184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2487</v>
      </c>
      <c r="D89" s="108">
        <v>2487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219</v>
      </c>
      <c r="D90" s="103">
        <f>SUM(D91:D93)</f>
        <v>219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219</v>
      </c>
      <c r="D93" s="108">
        <v>219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490</v>
      </c>
      <c r="D94" s="108">
        <v>490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32</v>
      </c>
      <c r="D95" s="108">
        <v>32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16736</v>
      </c>
      <c r="D96" s="104">
        <f>D85+D80+D75+D71+D95</f>
        <v>16736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24178</v>
      </c>
      <c r="D97" s="104">
        <f>D96+D68+D66</f>
        <v>16736</v>
      </c>
      <c r="E97" s="104">
        <f>E96+E68+E66</f>
        <v>7442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868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425" t="s">
        <v>876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.75">
      <c r="A112" s="349"/>
      <c r="B112" s="388"/>
      <c r="C112" s="169" t="s">
        <v>872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първо тримесечие 2012 г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.75">
      <c r="A31" s="349"/>
      <c r="B31" s="388"/>
      <c r="C31" s="349"/>
      <c r="D31" s="523"/>
      <c r="E31" s="425" t="s">
        <v>877</v>
      </c>
      <c r="F31" s="523"/>
      <c r="G31" s="523"/>
      <c r="H31" s="523"/>
      <c r="I31" s="169" t="s">
        <v>878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46">
      <selection activeCell="A83" sqref="A8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първо тримесечие 2012 г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883</v>
      </c>
      <c r="B12" s="37"/>
      <c r="C12" s="441">
        <v>1608</v>
      </c>
      <c r="D12" s="441">
        <v>94</v>
      </c>
      <c r="E12" s="441"/>
      <c r="F12" s="443">
        <f>C12-E12</f>
        <v>1608</v>
      </c>
    </row>
    <row r="13" spans="1:6" ht="12.75">
      <c r="A13" s="36" t="s">
        <v>884</v>
      </c>
      <c r="B13" s="37"/>
      <c r="C13" s="441">
        <v>55</v>
      </c>
      <c r="D13" s="441">
        <v>55</v>
      </c>
      <c r="E13" s="441"/>
      <c r="F13" s="443">
        <f aca="true" t="shared" si="0" ref="F13:F26">C13-E13</f>
        <v>55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1663</v>
      </c>
      <c r="D27" s="429"/>
      <c r="E27" s="429">
        <f>SUM(E12:E26)</f>
        <v>0</v>
      </c>
      <c r="F27" s="442">
        <f>SUM(F12:F26)</f>
        <v>1663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885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882</v>
      </c>
      <c r="B46" s="40"/>
      <c r="C46" s="441">
        <v>519</v>
      </c>
      <c r="D46" s="441">
        <v>41</v>
      </c>
      <c r="E46" s="441"/>
      <c r="F46" s="443">
        <f>C46-E46</f>
        <v>519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519</v>
      </c>
      <c r="D61" s="429"/>
      <c r="E61" s="429">
        <f>SUM(E46:E60)</f>
        <v>0</v>
      </c>
      <c r="F61" s="442">
        <f>SUM(F46:F60)</f>
        <v>519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2182</v>
      </c>
      <c r="D79" s="429"/>
      <c r="E79" s="429">
        <f>E78+E61+E44+E27</f>
        <v>0</v>
      </c>
      <c r="F79" s="442">
        <f>F78+F61+F44+F27</f>
        <v>2182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886</v>
      </c>
      <c r="B82" s="40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887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888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425" t="s">
        <v>879</v>
      </c>
      <c r="D152" s="517"/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 customHeight="1">
      <c r="C154" s="169" t="s">
        <v>881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2012-04-27T13:49:17Z</cp:lastPrinted>
  <dcterms:created xsi:type="dcterms:W3CDTF">2000-06-29T12:02:40Z</dcterms:created>
  <dcterms:modified xsi:type="dcterms:W3CDTF">2012-04-27T14:08:46Z</dcterms:modified>
  <cp:category/>
  <cp:version/>
  <cp:contentType/>
  <cp:contentStatus/>
</cp:coreProperties>
</file>