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<sst xmlns="http://schemas.openxmlformats.org/spreadsheetml/2006/main" count="1076" uniqueCount="883">
  <si>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</si>
  <si>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</si>
  <si>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</si>
  <si>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</si>
  <si>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</si>
  <si>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</si>
  <si>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</si>
  <si>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</si>
  <si>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</si>
  <si>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</si>
  <si>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</si>
  <si>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</si>
  <si>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</si>
  <si>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</si>
  <si>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</si>
  <si>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</si>
  <si>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</si>
  <si>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</si>
  <si>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</si>
  <si>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</si>
  <si>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</si>
  <si>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</si>
  <si>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</si>
  <si>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</si>
  <si>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</si>
  <si>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</si>
  <si>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</si>
  <si>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</si>
  <si>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</si>
  <si>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</si>
  <si>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</si>
  <si>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</si>
  <si>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</si>
  <si>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</si>
  <si>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</si>
  <si>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</si>
  <si>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</si>
  <si>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</si>
  <si>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</si>
  <si>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</si>
  <si>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</si>
  <si>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</si>
  <si>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</si>
  <si>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</si>
  <si>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</si>
  <si>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</si>
  <si>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</si>
  <si>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</si>
  <si>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</si>
  <si>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</si>
  <si>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</si>
  <si>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</si>
  <si>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</si>
  <si>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</si>
  <si>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</si>
  <si>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</si>
  <si>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</si>
  <si>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</si>
  <si>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</si>
  <si>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</si>
  <si>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</si>
  <si>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</si>
  <si>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</si>
  <si>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</si>
  <si>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</si>
  <si>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</si>
  <si>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</si>
  <si>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</si>
  <si>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</si>
  <si>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</si>
  <si>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</si>
  <si>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</si>
  <si>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</si>
  <si>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</si>
  <si>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</si>
  <si>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</si>
  <si>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</si>
  <si>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</si>
  <si>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</si>
  <si>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</si>
  <si>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</si>
  <si>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</si>
  <si>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</si>
  <si>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</si>
  <si>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</si>
  <si>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</si>
  <si>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</si>
  <si>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</si>
  <si>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</si>
  <si>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</si>
  <si>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</si>
  <si>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</si>
  <si>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</si>
  <si>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</si>
  <si>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</si>
  <si>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</si>
  <si>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</si>
  <si>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</si>
  <si>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</si>
  <si>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</si>
  <si>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</si>
  <si>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</si>
  <si>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</si>
  <si>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</si>
  <si>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</si>
  <si>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</si>
  <si>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</si>
  <si>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</si>
  <si>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</si>
  <si>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</si>
  <si>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</si>
  <si>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</si>
  <si>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</si>
  <si>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</si>
  <si>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</si>
  <si>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</si>
  <si>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</si>
  <si>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</si>
  <si>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</si>
  <si>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</si>
  <si>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</si>
  <si>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</si>
  <si>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</si>
  <si>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</si>
  <si>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</si>
  <si>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</si>
  <si>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</si>
  <si>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</si>
  <si>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</si>
  <si>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</si>
  <si>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</si>
  <si>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</si>
  <si>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</si>
  <si>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</si>
  <si>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</si>
  <si>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</si>
  <si>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</si>
  <si>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</si>
  <si>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</si>
  <si>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</si>
  <si>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</si>
  <si>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</si>
  <si>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</si>
  <si>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</si>
  <si>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</si>
  <si>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</si>
  <si>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</si>
  <si>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</si>
  <si>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</si>
  <si>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</si>
  <si>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</si>
  <si>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</si>
  <si>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</si>
  <si>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</si>
  <si>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</si>
  <si>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</si>
  <si>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</si>
  <si>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</si>
  <si>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</si>
  <si>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</si>
  <si>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</si>
  <si>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</si>
  <si>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</si>
  <si>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</si>
  <si>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</si>
  <si>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</si>
  <si>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</si>
  <si>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</si>
  <si>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</si>
  <si>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</si>
  <si>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</si>
  <si>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</si>
  <si>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</si>
  <si>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</si>
  <si>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</si>
  <si>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</si>
  <si>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</si>
  <si>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</si>
  <si>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</si>
  <si>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</si>
  <si>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</si>
  <si>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</si>
  <si>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</si>
  <si>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</si>
  <si>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</si>
  <si>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</si>
  <si>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</si>
  <si>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</si>
  <si>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</si>
  <si>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</si>
  <si>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</si>
  <si>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</si>
  <si>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</si>
  <si>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</si>
  <si>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</si>
  <si>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</si>
  <si>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</si>
  <si>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</si>
  <si>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</si>
  <si>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</si>
  <si>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</si>
  <si>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</si>
  <si>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</si>
  <si>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</si>
  <si>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</si>
  <si>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</si>
  <si>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</si>
  <si>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</si>
  <si>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</si>
  <si>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</si>
  <si>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</si>
  <si>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</si>
  <si>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</si>
  <si>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</si>
  <si>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</si>
  <si>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</si>
  <si>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</si>
  <si>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</si>
  <si>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</si>
  <si>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</si>
  <si>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</si>
  <si>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</si>
  <si>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</si>
  <si>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</si>
  <si>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</si>
  <si>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</si>
  <si>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</si>
  <si>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</si>
  <si>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</si>
  <si>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</si>
  <si>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</si>
  <si>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</si>
  <si>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</si>
  <si>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</si>
  <si>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</si>
  <si>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</si>
  <si>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</si>
  <si>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</si>
  <si>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</si>
  <si>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</si>
  <si>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</si>
  <si>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</si>
  <si>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</si>
  <si>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</si>
  <si>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</si>
  <si>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</si>
  <si>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</si>
  <si>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</si>
  <si>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</si>
  <si>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</si>
  <si>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</si>
  <si>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</si>
  <si>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</si>
  <si>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</si>
  <si>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</si>
  <si>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</si>
  <si>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</si>
  <si>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</si>
  <si>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</si>
  <si>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</si>
  <si>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</si>
  <si>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</si>
  <si>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</si>
  <si>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</si>
  <si>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</si>
  <si>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</si>
  <si>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</si>
  <si>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</si>
  <si>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</si>
  <si>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</si>
  <si>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</si>
  <si>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</si>
  <si>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</si>
  <si>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</si>
  <si>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</si>
  <si>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</si>
  <si>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</si>
  <si>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</si>
  <si>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</si>
  <si>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</si>
  <si>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</si>
  <si>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</si>
  <si>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</si>
  <si>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</si>
  <si>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</si>
  <si>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</si>
  <si>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</si>
  <si>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</si>
  <si>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</si>
  <si>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</si>
  <si>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</si>
  <si>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</si>
  <si>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</si>
  <si>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</si>
  <si>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</si>
  <si>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</si>
  <si>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</si>
  <si>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</si>
  <si>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</si>
  <si>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</si>
  <si>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</si>
  <si>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</si>
  <si>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</si>
  <si>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</si>
  <si>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</si>
  <si>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</si>
  <si>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</si>
  <si>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</si>
  <si>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</si>
  <si>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</si>
  <si>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</si>
  <si>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</si>
  <si>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</si>
  <si>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</si>
  <si>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</si>
  <si>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</si>
  <si>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</si>
  <si>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</si>
  <si>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</si>
  <si>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</si>
  <si>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</si>
  <si>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</si>
  <si>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</si>
  <si>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</si>
  <si>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</si>
  <si>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</si>
  <si>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</si>
  <si>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</si>
  <si>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</si>
  <si>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</si>
  <si>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</si>
  <si>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</si>
  <si>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</si>
  <si>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</si>
  <si>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</si>
  <si>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</si>
  <si>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</si>
  <si>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</si>
  <si>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</si>
  <si>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</si>
  <si>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</si>
  <si>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</si>
  <si>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</si>
  <si>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</si>
  <si>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</si>
  <si>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</si>
  <si>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</si>
  <si>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</si>
  <si>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</si>
  <si>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</si>
  <si>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</si>
  <si>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</si>
  <si>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</si>
  <si>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</si>
  <si>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</si>
  <si>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</si>
  <si>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</si>
  <si>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</si>
  <si>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</si>
  <si>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</si>
  <si>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</si>
  <si>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</si>
  <si>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</si>
  <si>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</si>
  <si>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</si>
  <si>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</si>
  <si>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</si>
  <si>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</si>
  <si>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</si>
  <si>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</si>
  <si>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</si>
  <si>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</si>
  <si>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</si>
  <si>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</si>
  <si>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</si>
  <si>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</si>
  <si>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</si>
  <si>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</si>
  <si>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</si>
  <si>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</si>
  <si>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</si>
  <si>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</si>
  <si>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</si>
  <si>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</si>
  <si>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</si>
  <si>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</si>
  <si>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</si>
  <si>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</si>
  <si>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</si>
  <si>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</si>
  <si>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</si>
  <si>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</si>
  <si>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</si>
  <si>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</si>
  <si>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</si>
  <si>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</si>
  <si>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</si>
  <si>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</si>
  <si>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</si>
  <si>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</si>
  <si>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</si>
  <si>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</si>
  <si>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</si>
  <si>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</si>
  <si>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</si>
  <si>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</si>
  <si>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</si>
  <si>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</si>
  <si>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</si>
  <si>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</si>
  <si>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</si>
  <si>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</si>
  <si>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</si>
  <si>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</si>
  <si>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</si>
  <si>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</si>
  <si>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</si>
  <si>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</si>
  <si>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</si>
  <si>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</si>
  <si>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</si>
  <si>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</si>
  <si>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</si>
  <si>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</si>
  <si>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</si>
  <si>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</si>
  <si>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</si>
  <si>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</si>
  <si>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</si>
  <si>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</si>
  <si>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</si>
  <si>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</si>
  <si>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</si>
  <si>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</si>
  <si>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</si>
  <si>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</si>
  <si>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</si>
  <si>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</si>
  <si>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</si>
  <si>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</si>
  <si>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</si>
  <si>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</si>
  <si>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</si>
  <si>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</si>
  <si>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</si>
  <si>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</si>
  <si>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</si>
  <si>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</si>
  <si>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</si>
  <si>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</si>
  <si>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</si>
  <si>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</si>
  <si>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</si>
  <si>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</si>
  <si>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</si>
  <si>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</si>
  <si>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</si>
  <si>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</si>
  <si>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</si>
  <si>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</si>
  <si>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</si>
  <si>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</si>
  <si>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</si>
  <si>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</si>
  <si>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</si>
  <si>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</si>
  <si>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</si>
  <si>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</si>
  <si>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</si>
  <si>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</si>
  <si>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</si>
  <si>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</si>
  <si>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</si>
  <si>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</si>
  <si>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</si>
  <si>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</si>
  <si>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</si>
  <si>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</si>
  <si>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</si>
  <si>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</si>
  <si>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</si>
  <si>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</si>
  <si>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</si>
  <si>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</si>
  <si>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</si>
  <si>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</si>
  <si>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</si>
  <si>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</si>
  <si>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</si>
  <si>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</si>
  <si>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</si>
  <si>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</si>
  <si>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</si>
  <si>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</si>
  <si>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</si>
  <si>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</si>
  <si>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</si>
  <si>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</si>
  <si>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</si>
  <si>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</si>
  <si>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</si>
  <si>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</si>
  <si>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</si>
  <si>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</si>
  <si>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</si>
  <si>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</si>
  <si>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</si>
  <si>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</si>
  <si>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</si>
  <si>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</si>
  <si>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</si>
  <si>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</si>
  <si>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</si>
  <si>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</si>
  <si>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</si>
  <si>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</si>
  <si>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</si>
  <si>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</si>
  <si>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</si>
  <si>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</si>
  <si>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</si>
  <si>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</si>
  <si>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</si>
  <si>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</si>
  <si>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</si>
  <si>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</si>
  <si>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</si>
  <si>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</si>
  <si>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</si>
  <si>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</si>
  <si>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</si>
  <si>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</si>
  <si>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</si>
  <si>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</si>
  <si>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</si>
  <si>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</si>
  <si>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</si>
  <si>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</si>
  <si>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</si>
  <si>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</si>
  <si>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</si>
  <si>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</si>
  <si>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</si>
  <si>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</si>
  <si>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</si>
  <si>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</si>
  <si>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</si>
  <si>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</si>
  <si>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</si>
  <si>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</si>
  <si>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</si>
  <si>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</si>
  <si>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</si>
  <si>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</si>
  <si>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</si>
  <si>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</si>
  <si>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</si>
  <si>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</si>
  <si>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</si>
  <si>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</si>
  <si>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</si>
  <si>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</si>
  <si>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</si>
  <si>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</si>
  <si>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</si>
  <si>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</si>
  <si>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</si>
  <si>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</si>
  <si>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</si>
  <si>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</si>
  <si>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</si>
  <si>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</si>
  <si>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</si>
  <si>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</si>
  <si>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</si>
  <si>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</si>
  <si>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</si>
  <si>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</si>
  <si>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</si>
  <si>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</si>
  <si>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</si>
  <si>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</si>
  <si>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</si>
  <si>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</si>
  <si>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</si>
  <si>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</si>
  <si>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</si>
  <si>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</si>
  <si>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</si>
  <si>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</si>
  <si>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</si>
  <si>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</si>
  <si>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</si>
  <si>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</si>
  <si>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</si>
  <si>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</si>
  <si>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</si>
  <si>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</si>
  <si>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</si>
  <si>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</si>
  <si>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</si>
  <si>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</si>
  <si>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</si>
  <si>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</si>
  <si>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</si>
  <si>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</si>
  <si>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</si>
  <si>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</si>
  <si>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</si>
  <si>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</si>
  <si>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</si>
  <si>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</si>
  <si>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</si>
  <si>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</si>
  <si>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</si>
  <si>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</si>
  <si>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</si>
  <si>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</si>
  <si>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</si>
  <si>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</si>
  <si>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</si>
  <si>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</si>
  <si>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</si>
  <si>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</si>
  <si>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</si>
  <si>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</si>
  <si>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</si>
  <si>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</si>
  <si>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</si>
  <si>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</si>
  <si>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</si>
  <si>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</si>
  <si>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</si>
  <si>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</si>
  <si>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</si>
  <si>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</si>
  <si>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</si>
  <si>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</si>
  <si>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</si>
  <si>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</si>
  <si>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</si>
  <si>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</si>
  <si>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</si>
  <si>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</si>
  <si>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</si>
  <si>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</si>
  <si>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</si>
  <si>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</si>
  <si>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</si>
  <si>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</si>
  <si>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</si>
  <si>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</si>
  <si>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</si>
  <si>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</si>
  <si>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</si>
  <si>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</si>
  <si>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</si>
  <si>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</si>
  <si>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</si>
  <si>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</si>
  <si>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</si>
  <si>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</si>
  <si>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</si>
  <si>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</si>
  <si>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</si>
  <si>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</si>
  <si>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</si>
  <si>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</si>
  <si>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</si>
  <si>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</si>
  <si>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</si>
  <si>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</si>
  <si>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</si>
  <si>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</si>
  <si>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</si>
  <si>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</si>
  <si>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</si>
  <si>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</si>
  <si>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</si>
  <si>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</si>
  <si>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</si>
  <si>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</si>
  <si>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</si>
  <si>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</si>
  <si>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</si>
  <si>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</si>
  <si>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</si>
  <si>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</si>
  <si>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</si>
  <si>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</si>
  <si>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</si>
  <si>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</si>
  <si>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</si>
  <si>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</si>
  <si>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</si>
  <si>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</si>
  <si>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</si>
  <si>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</si>
  <si>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</si>
  <si>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</si>
  <si>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</si>
  <si>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</si>
  <si>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</si>
  <si>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</si>
  <si>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</si>
  <si>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</si>
  <si>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</si>
  <si>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</si>
  <si>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</si>
  <si>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</si>
  <si>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</si>
  <si>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</si>
  <si>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</si>
  <si>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</si>
  <si>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</si>
  <si>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</si>
  <si>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</si>
  <si>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</si>
  <si>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</si>
  <si>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</si>
  <si>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</si>
  <si>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</si>
  <si>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</si>
  <si>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</si>
  <si>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</si>
  <si>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</si>
  <si>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</si>
  <si>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</si>
  <si>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</si>
  <si>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</si>
  <si>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</si>
  <si>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</si>
  <si>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</si>
  <si>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</si>
  <si>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</si>
  <si>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</si>
  <si>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</si>
  <si>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</si>
  <si>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</si>
  <si>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</si>
  <si>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</si>
  <si>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</si>
  <si>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</si>
  <si>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</si>
  <si>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</si>
  <si>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</si>
  <si>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</si>
  <si>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</si>
  <si>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</si>
  <si>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</si>
  <si>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</si>
  <si>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</si>
  <si>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</si>
  <si>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</si>
  <si>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</si>
  <si>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</si>
  <si>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</si>
  <si>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</si>
  <si>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</si>
  <si>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</si>
  <si>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</si>
  <si>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</si>
  <si>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</si>
  <si>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</si>
  <si>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</si>
  <si>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</si>
  <si>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</si>
  <si>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</si>
  <si>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</si>
  <si>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</si>
  <si>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</si>
  <si>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</si>
  <si>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</si>
  <si>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</si>
  <si>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</si>
  <si>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</si>
  <si>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</si>
  <si>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</si>
  <si>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</si>
  <si>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</si>
  <si>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</si>
  <si>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</si>
  <si>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</si>
  <si>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</si>
  <si>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</si>
  <si>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</si>
  <si>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</si>
  <si>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</si>
  <si>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</si>
  <si>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</si>
  <si>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</si>
  <si>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</si>
  <si>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</si>
  <si>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</si>
  <si>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</si>
  <si>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</si>
  <si>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</si>
  <si>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</si>
  <si>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</si>
  <si>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</si>
  <si>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</si>
  <si>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</si>
  <si>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</si>
  <si>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</si>
  <si>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</si>
  <si>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</si>
  <si>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</si>
  <si>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</si>
  <si>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</si>
  <si>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</si>
  <si>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</si>
  <si>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</si>
  <si>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</si>
  <si>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</si>
  <si>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</si>
  <si>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</si>
  <si>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</si>
  <si>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</si>
  <si>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</si>
  <si>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</si>
  <si>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</si>
  <si>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</si>
  <si>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</si>
  <si>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</si>
  <si>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</si>
  <si>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</si>
  <si>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</si>
  <si>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</si>
  <si>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</si>
  <si>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</si>
  <si>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</si>
  <si>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</si>
  <si>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</si>
  <si>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</si>
  <si>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</si>
  <si>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</si>
  <si>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</si>
  <si>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</si>
  <si>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</si>
  <si>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</si>
  <si>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</si>
  <si>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</si>
  <si>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</si>
  <si>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</si>
  <si>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</si>
  <si>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</si>
  <si>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</si>
  <si>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</si>
  <si>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</si>
  <si>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</si>
  <si>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</si>
  <si>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</si>
  <si>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</si>
  <si>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</si>
  <si>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</si>
  <si>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</si>
  <si>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</si>
  <si>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</si>
  <si>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</si>
  <si>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</si>
  <si>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</si>
  <si>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</si>
  <si>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</si>
  <si>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</si>
  <si>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</si>
  <si>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</si>
  <si>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</si>
  <si>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</si>
  <si>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</si>
  <si>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</si>
  <si>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1. "ВИ ТИ СИ" АД</t>
  </si>
  <si>
    <t xml:space="preserve">2. "МАЯК КМ" АД </t>
  </si>
  <si>
    <t>3. "ИНТЕРЛИХТЕР СЛОВАКИЯ" ЕООД</t>
  </si>
  <si>
    <t>2. "BLUE SEA HORIZON CORP"</t>
  </si>
  <si>
    <t>3. "ПОРТ ПРИСТИС" ООД</t>
  </si>
  <si>
    <t>първо тримесечие на 2011 година</t>
  </si>
  <si>
    <t xml:space="preserve">Дата на съставяне: 29.04.2011 г. </t>
  </si>
  <si>
    <t>29.04.2011 г.</t>
  </si>
  <si>
    <t xml:space="preserve">Дата на съставяне:29.04.2011 г.                                       </t>
  </si>
  <si>
    <t xml:space="preserve">Дата  на съставяне:29.04.2010 г.                                                                                                                         </t>
  </si>
  <si>
    <t xml:space="preserve">Дата на съставяне: 29.04.2011 г.                   </t>
  </si>
  <si>
    <t>Дата на съставяне:29.04.2011 г.</t>
  </si>
  <si>
    <t>1.ВАРНАФЕРИ ООД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</si>
</sst>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41">
      <selection activeCell="G48" sqref="G4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862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863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18116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3504</v>
      </c>
      <c r="D12" s="151">
        <v>3537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3941</v>
      </c>
      <c r="D13" s="151">
        <v>3992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3576</v>
      </c>
      <c r="D14" s="151">
        <v>3622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42822</v>
      </c>
      <c r="D15" s="151">
        <v>42335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37</v>
      </c>
      <c r="D16" s="151">
        <v>30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1587</v>
      </c>
      <c r="D17" s="151">
        <v>1888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73583</v>
      </c>
      <c r="D19" s="155">
        <f>SUM(D11:D18)</f>
        <v>73520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15388</v>
      </c>
      <c r="H21" s="156">
        <f>SUM(H22:H24)</f>
        <v>15388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99</v>
      </c>
      <c r="D23" s="151">
        <v>99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69</v>
      </c>
      <c r="D24" s="151">
        <v>76</v>
      </c>
      <c r="E24" s="237" t="s">
        <v>72</v>
      </c>
      <c r="F24" s="242" t="s">
        <v>73</v>
      </c>
      <c r="G24" s="152">
        <v>11817</v>
      </c>
      <c r="H24" s="152">
        <v>11817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24791</v>
      </c>
      <c r="H25" s="154">
        <f>H19+H20+H21</f>
        <v>24791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168</v>
      </c>
      <c r="D27" s="155">
        <f>SUM(D23:D26)</f>
        <v>175</v>
      </c>
      <c r="E27" s="253" t="s">
        <v>83</v>
      </c>
      <c r="F27" s="242" t="s">
        <v>84</v>
      </c>
      <c r="G27" s="154">
        <f>SUM(G28:G30)</f>
        <v>2774</v>
      </c>
      <c r="H27" s="154">
        <f>SUM(H28:H30)</f>
        <v>668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2774</v>
      </c>
      <c r="H28" s="152">
        <v>668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1731</v>
      </c>
      <c r="H31" s="152">
        <v>2106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4505</v>
      </c>
      <c r="H33" s="154">
        <f>H27+H31+H32</f>
        <v>2774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2388</v>
      </c>
      <c r="D34" s="155">
        <f>SUM(D35:D38)</f>
        <v>2338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2321</v>
      </c>
      <c r="D35" s="151">
        <v>2321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50</v>
      </c>
      <c r="D36" s="151"/>
      <c r="E36" s="237" t="s">
        <v>110</v>
      </c>
      <c r="F36" s="261" t="s">
        <v>111</v>
      </c>
      <c r="G36" s="154">
        <f>G25+G17+G33</f>
        <v>65005</v>
      </c>
      <c r="H36" s="154">
        <f>H25+H17+H33</f>
        <v>63274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1774</v>
      </c>
      <c r="H43" s="152">
        <v>2317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200</v>
      </c>
      <c r="H44" s="152">
        <v>225</v>
      </c>
    </row>
    <row r="45" spans="1:15" ht="15">
      <c r="A45" s="235" t="s">
        <v>136</v>
      </c>
      <c r="B45" s="249" t="s">
        <v>137</v>
      </c>
      <c r="C45" s="155">
        <f>C34+C39+C44</f>
        <v>2388</v>
      </c>
      <c r="D45" s="155">
        <f>D34+D39+D44</f>
        <v>2338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399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6318</v>
      </c>
      <c r="H48" s="152">
        <v>6758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8292</v>
      </c>
      <c r="H49" s="154">
        <f>SUM(H43:H48)</f>
        <v>9300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399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36</v>
      </c>
      <c r="H52" s="152">
        <v>39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1046</v>
      </c>
      <c r="H53" s="152">
        <v>1046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76538</v>
      </c>
      <c r="D55" s="155">
        <f>D19+D20+D21+D27+D32+D45+D51+D53+D54</f>
        <v>76033</v>
      </c>
      <c r="E55" s="237" t="s">
        <v>172</v>
      </c>
      <c r="F55" s="261" t="s">
        <v>173</v>
      </c>
      <c r="G55" s="154">
        <f>G49+G51+G52+G53+G54</f>
        <v>9374</v>
      </c>
      <c r="H55" s="154">
        <f>H49+H51+H52+H53+H54</f>
        <v>10385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1166</v>
      </c>
      <c r="D58" s="151">
        <v>1606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1649</v>
      </c>
      <c r="H60" s="152">
        <v>1628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10043</v>
      </c>
      <c r="H61" s="154">
        <f>SUM(H62:H68)</f>
        <v>10304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441</v>
      </c>
      <c r="H62" s="152">
        <v>774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1166</v>
      </c>
      <c r="D64" s="155">
        <f>SUM(D58:D63)</f>
        <v>1606</v>
      </c>
      <c r="E64" s="237" t="s">
        <v>200</v>
      </c>
      <c r="F64" s="242" t="s">
        <v>201</v>
      </c>
      <c r="G64" s="152">
        <v>5960</v>
      </c>
      <c r="H64" s="152">
        <v>6220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368</v>
      </c>
      <c r="H65" s="152">
        <v>225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2354</v>
      </c>
      <c r="H66" s="152">
        <v>2404</v>
      </c>
    </row>
    <row r="67" spans="1:8" ht="15">
      <c r="A67" s="235" t="s">
        <v>207</v>
      </c>
      <c r="B67" s="241" t="s">
        <v>208</v>
      </c>
      <c r="C67" s="151">
        <v>184</v>
      </c>
      <c r="D67" s="151">
        <v>230</v>
      </c>
      <c r="E67" s="237" t="s">
        <v>209</v>
      </c>
      <c r="F67" s="242" t="s">
        <v>210</v>
      </c>
      <c r="G67" s="152">
        <v>546</v>
      </c>
      <c r="H67" s="152">
        <v>552</v>
      </c>
    </row>
    <row r="68" spans="1:8" ht="15">
      <c r="A68" s="235" t="s">
        <v>211</v>
      </c>
      <c r="B68" s="241" t="s">
        <v>212</v>
      </c>
      <c r="C68" s="151">
        <v>3734</v>
      </c>
      <c r="D68" s="151">
        <v>2854</v>
      </c>
      <c r="E68" s="237" t="s">
        <v>213</v>
      </c>
      <c r="F68" s="242" t="s">
        <v>214</v>
      </c>
      <c r="G68" s="152">
        <v>374</v>
      </c>
      <c r="H68" s="152">
        <v>129</v>
      </c>
    </row>
    <row r="69" spans="1:8" ht="15">
      <c r="A69" s="235" t="s">
        <v>215</v>
      </c>
      <c r="B69" s="241" t="s">
        <v>216</v>
      </c>
      <c r="C69" s="151">
        <v>2640</v>
      </c>
      <c r="D69" s="151">
        <v>2429</v>
      </c>
      <c r="E69" s="251" t="s">
        <v>78</v>
      </c>
      <c r="F69" s="242" t="s">
        <v>217</v>
      </c>
      <c r="G69" s="152">
        <v>35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590</v>
      </c>
      <c r="D71" s="151">
        <v>579</v>
      </c>
      <c r="E71" s="253" t="s">
        <v>46</v>
      </c>
      <c r="F71" s="273" t="s">
        <v>224</v>
      </c>
      <c r="G71" s="161">
        <f>G59+G60+G61+G69+G70</f>
        <v>11727</v>
      </c>
      <c r="H71" s="161">
        <f>H59+H60+H61+H69+H70</f>
        <v>11978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396</v>
      </c>
      <c r="D72" s="151">
        <v>635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137</v>
      </c>
      <c r="D74" s="151">
        <v>236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7681</v>
      </c>
      <c r="D75" s="155">
        <f>SUM(D67:D74)</f>
        <v>6963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11738</v>
      </c>
      <c r="H79" s="162">
        <f>H71+H74+H75+H76</f>
        <v>11989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5</v>
      </c>
      <c r="D82" s="151">
        <v>5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</v>
      </c>
      <c r="D84" s="155">
        <f>D83+D82+D78</f>
        <v>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125</v>
      </c>
      <c r="D87" s="151">
        <v>101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602</v>
      </c>
      <c r="D88" s="151">
        <v>940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727</v>
      </c>
      <c r="D91" s="155">
        <f>SUM(D87:D90)</f>
        <v>1041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9579</v>
      </c>
      <c r="D93" s="155">
        <f>D64+D75+D84+D91+D92</f>
        <v>9615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86117</v>
      </c>
      <c r="D94" s="164">
        <f>D93+D55</f>
        <v>85648</v>
      </c>
      <c r="E94" s="449" t="s">
        <v>270</v>
      </c>
      <c r="F94" s="289" t="s">
        <v>271</v>
      </c>
      <c r="G94" s="165">
        <f>G36+G39+G55+G79</f>
        <v>86117</v>
      </c>
      <c r="H94" s="165">
        <f>H36+H39+H55+H79</f>
        <v>85648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864</v>
      </c>
      <c r="E99" s="45"/>
      <c r="F99" s="170"/>
      <c r="G99" s="171"/>
      <c r="H99" s="172"/>
    </row>
    <row r="100" spans="1:5" ht="15">
      <c r="A100" s="173"/>
      <c r="B100" s="173"/>
      <c r="C100" s="584" t="s">
        <v>854</v>
      </c>
      <c r="D100" s="585"/>
      <c r="E100" s="585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20:D21 C35:D38 C30:D30 C11:D18 C40:D44 C47:D50 C53:D54 G59:H60 C23:D26 C79:D83 C58:D63 C92:D92 C67:D74 G74:H76 G19:H19 C87:D90 G22:H24 G11:H13 G51:H54 G31:H31 G43:H4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C38" sqref="C3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"Параходство Българско речно плаване" АД</v>
      </c>
      <c r="C2" s="589"/>
      <c r="D2" s="589"/>
      <c r="E2" s="589"/>
      <c r="F2" s="575" t="s">
        <v>2</v>
      </c>
      <c r="G2" s="575"/>
      <c r="H2" s="526">
        <f>'справка №1-БАЛАНС'!H3</f>
        <v>827183719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първо тримесечие на 2011 година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4019</v>
      </c>
      <c r="D9" s="46">
        <v>2716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1318</v>
      </c>
      <c r="D10" s="46">
        <v>1355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331</v>
      </c>
      <c r="D11" s="46">
        <v>258</v>
      </c>
      <c r="E11" s="300" t="s">
        <v>293</v>
      </c>
      <c r="F11" s="549" t="s">
        <v>294</v>
      </c>
      <c r="G11" s="550">
        <v>8211</v>
      </c>
      <c r="H11" s="550">
        <v>5941</v>
      </c>
    </row>
    <row r="12" spans="1:8" ht="12">
      <c r="A12" s="298" t="s">
        <v>295</v>
      </c>
      <c r="B12" s="299" t="s">
        <v>296</v>
      </c>
      <c r="C12" s="46">
        <v>916</v>
      </c>
      <c r="D12" s="46">
        <v>775</v>
      </c>
      <c r="E12" s="300" t="s">
        <v>78</v>
      </c>
      <c r="F12" s="549" t="s">
        <v>297</v>
      </c>
      <c r="G12" s="550">
        <v>389</v>
      </c>
      <c r="H12" s="550">
        <v>454</v>
      </c>
    </row>
    <row r="13" spans="1:18" ht="12">
      <c r="A13" s="298" t="s">
        <v>298</v>
      </c>
      <c r="B13" s="299" t="s">
        <v>299</v>
      </c>
      <c r="C13" s="46">
        <v>227</v>
      </c>
      <c r="D13" s="46">
        <v>221</v>
      </c>
      <c r="E13" s="301" t="s">
        <v>51</v>
      </c>
      <c r="F13" s="551" t="s">
        <v>300</v>
      </c>
      <c r="G13" s="548">
        <f>SUM(G9:G12)</f>
        <v>8600</v>
      </c>
      <c r="H13" s="548">
        <f>SUM(H9:H12)</f>
        <v>6395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1004</v>
      </c>
      <c r="D16" s="47">
        <v>681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7815</v>
      </c>
      <c r="D19" s="49">
        <f>SUM(D9:D15)+D16</f>
        <v>6021</v>
      </c>
      <c r="E19" s="304" t="s">
        <v>317</v>
      </c>
      <c r="F19" s="552" t="s">
        <v>318</v>
      </c>
      <c r="G19" s="550">
        <v>5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1224</v>
      </c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141</v>
      </c>
      <c r="D22" s="46">
        <v>156</v>
      </c>
      <c r="E22" s="304" t="s">
        <v>326</v>
      </c>
      <c r="F22" s="552" t="s">
        <v>327</v>
      </c>
      <c r="G22" s="550">
        <v>125</v>
      </c>
      <c r="H22" s="550">
        <v>48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51</v>
      </c>
      <c r="D24" s="46">
        <v>64</v>
      </c>
      <c r="E24" s="301" t="s">
        <v>103</v>
      </c>
      <c r="F24" s="554" t="s">
        <v>334</v>
      </c>
      <c r="G24" s="548">
        <f>SUM(G19:G23)</f>
        <v>1354</v>
      </c>
      <c r="H24" s="548">
        <f>SUM(H19:H23)</f>
        <v>48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</v>
      </c>
      <c r="D25" s="46">
        <v>19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216</v>
      </c>
      <c r="D26" s="49">
        <f>SUM(D22:D25)</f>
        <v>239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8031</v>
      </c>
      <c r="D28" s="50">
        <f>D26+D19</f>
        <v>6260</v>
      </c>
      <c r="E28" s="127" t="s">
        <v>339</v>
      </c>
      <c r="F28" s="554" t="s">
        <v>340</v>
      </c>
      <c r="G28" s="548">
        <f>G13+G15+G24</f>
        <v>9954</v>
      </c>
      <c r="H28" s="548">
        <f>H13+H15+H24</f>
        <v>6443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1923</v>
      </c>
      <c r="D30" s="50">
        <f>IF((H28-D28)&gt;0,H28-D28,0)</f>
        <v>183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8031</v>
      </c>
      <c r="D33" s="49">
        <f>D28+D31+D32</f>
        <v>6260</v>
      </c>
      <c r="E33" s="127" t="s">
        <v>353</v>
      </c>
      <c r="F33" s="554" t="s">
        <v>354</v>
      </c>
      <c r="G33" s="53">
        <f>G32+G31+G28</f>
        <v>9954</v>
      </c>
      <c r="H33" s="53">
        <f>H32+H31+H28</f>
        <v>6443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1923</v>
      </c>
      <c r="D34" s="50">
        <f>IF((H33-D33)&gt;0,H33-D33,0)</f>
        <v>183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192</v>
      </c>
      <c r="D35" s="49">
        <f>D36+D37+D38</f>
        <v>18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192</v>
      </c>
      <c r="D36" s="46">
        <v>18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1731</v>
      </c>
      <c r="D39" s="460">
        <f>+IF((H33-D33-D35)&gt;0,H33-D33-D35,0)</f>
        <v>165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1731</v>
      </c>
      <c r="D41" s="52">
        <f>IF(H39=0,IF(D39-D40&gt;0,D39-D40+H40,0),IF(H39-H40&lt;0,H40-H39+D39,0))</f>
        <v>165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9954</v>
      </c>
      <c r="D42" s="53">
        <f>D33+D35+D39</f>
        <v>6443</v>
      </c>
      <c r="E42" s="128" t="s">
        <v>380</v>
      </c>
      <c r="F42" s="129" t="s">
        <v>381</v>
      </c>
      <c r="G42" s="53">
        <f>G39+G33</f>
        <v>9954</v>
      </c>
      <c r="H42" s="53">
        <f>H39+H33</f>
        <v>6443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860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877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865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36:D36 C38:D38 C40:D40 G31:H32 C22:D25 G15:H1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първо тримесечие на 2011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7842</v>
      </c>
      <c r="D10" s="54">
        <v>7055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-6025</v>
      </c>
      <c r="D11" s="54">
        <v>-4318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-1802</v>
      </c>
      <c r="D13" s="54">
        <v>-1368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377</v>
      </c>
      <c r="D14" s="54">
        <v>-135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4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-34</v>
      </c>
      <c r="D19" s="54">
        <v>-47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270</v>
      </c>
      <c r="D20" s="55">
        <f>SUM(D10:D19)</f>
        <v>1186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-727</v>
      </c>
      <c r="D22" s="54">
        <v>-1460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-399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-50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1224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48</v>
      </c>
      <c r="D32" s="55">
        <f>SUM(D22:D31)</f>
        <v>-1460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828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-116</v>
      </c>
      <c r="D37" s="54">
        <v>-25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-375</v>
      </c>
      <c r="D38" s="54">
        <v>-358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-141</v>
      </c>
      <c r="D41" s="54">
        <v>-156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-632</v>
      </c>
      <c r="D42" s="55">
        <f>SUM(D34:D41)</f>
        <v>289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-314</v>
      </c>
      <c r="D43" s="55">
        <f>D42+D32+D20</f>
        <v>15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1041</v>
      </c>
      <c r="D44" s="132">
        <v>524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727</v>
      </c>
      <c r="D45" s="55">
        <f>D44+D43</f>
        <v>539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727</v>
      </c>
      <c r="D46" s="56">
        <v>539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5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 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 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 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 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 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 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 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:D30 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 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3" bottom="0.39" header="0.21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първо тримесечие на 2011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11817</v>
      </c>
      <c r="I11" s="58">
        <f>'справка №1-БАЛАНС'!H28+'справка №1-БАЛАНС'!H31</f>
        <v>2774</v>
      </c>
      <c r="J11" s="58">
        <f>'справка №1-БАЛАНС'!H29+'справка №1-БАЛАНС'!H32</f>
        <v>0</v>
      </c>
      <c r="K11" s="60"/>
      <c r="L11" s="344">
        <f>SUM(C11:K11)</f>
        <v>63274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11817</v>
      </c>
      <c r="I15" s="61">
        <f t="shared" si="2"/>
        <v>2774</v>
      </c>
      <c r="J15" s="61">
        <f t="shared" si="2"/>
        <v>0</v>
      </c>
      <c r="K15" s="61">
        <f t="shared" si="2"/>
        <v>0</v>
      </c>
      <c r="L15" s="344">
        <f t="shared" si="1"/>
        <v>63274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1731</v>
      </c>
      <c r="J16" s="345">
        <f>+'справка №1-БАЛАНС'!G32</f>
        <v>0</v>
      </c>
      <c r="K16" s="60"/>
      <c r="L16" s="344">
        <f t="shared" si="1"/>
        <v>1731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11817</v>
      </c>
      <c r="I29" s="59">
        <f t="shared" si="6"/>
        <v>4505</v>
      </c>
      <c r="J29" s="59">
        <f t="shared" si="6"/>
        <v>0</v>
      </c>
      <c r="K29" s="59">
        <f t="shared" si="6"/>
        <v>0</v>
      </c>
      <c r="L29" s="344">
        <f t="shared" si="1"/>
        <v>65005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11817</v>
      </c>
      <c r="I32" s="59">
        <f t="shared" si="7"/>
        <v>4505</v>
      </c>
      <c r="J32" s="59">
        <f t="shared" si="7"/>
        <v>0</v>
      </c>
      <c r="K32" s="59">
        <f t="shared" si="7"/>
        <v>0</v>
      </c>
      <c r="L32" s="344">
        <f t="shared" si="1"/>
        <v>65005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79" t="s">
        <v>382</v>
      </c>
      <c r="E38" s="579"/>
      <c r="F38" s="579"/>
      <c r="G38" s="579"/>
      <c r="H38" s="579"/>
      <c r="I38" s="579"/>
      <c r="J38" s="15" t="s">
        <v>856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 t="s">
        <v>864</v>
      </c>
      <c r="F39" s="538"/>
      <c r="G39" s="538"/>
      <c r="H39" s="538"/>
      <c r="I39" s="538"/>
      <c r="J39" s="538"/>
      <c r="K39" s="538" t="s">
        <v>865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7">
      <selection activeCell="E30" sqref="E3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"Параходство Българско речно плаване"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първо тримесечие на 2011 година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/>
      <c r="F9" s="189"/>
      <c r="G9" s="74">
        <f>D9+E9-F9</f>
        <v>18116</v>
      </c>
      <c r="H9" s="65"/>
      <c r="I9" s="65"/>
      <c r="J9" s="74">
        <f>G9+H9-I9</f>
        <v>18116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4256</v>
      </c>
      <c r="E10" s="189"/>
      <c r="F10" s="189"/>
      <c r="G10" s="74">
        <f aca="true" t="shared" si="2" ref="G10:G39">D10+E10-F10</f>
        <v>4256</v>
      </c>
      <c r="H10" s="65"/>
      <c r="I10" s="65"/>
      <c r="J10" s="74">
        <f aca="true" t="shared" si="3" ref="J10:J39">G10+H10-I10</f>
        <v>4256</v>
      </c>
      <c r="K10" s="65">
        <v>719</v>
      </c>
      <c r="L10" s="65">
        <v>33</v>
      </c>
      <c r="M10" s="65"/>
      <c r="N10" s="74">
        <f aca="true" t="shared" si="4" ref="N10:N39">K10+L10-M10</f>
        <v>752</v>
      </c>
      <c r="O10" s="65"/>
      <c r="P10" s="65"/>
      <c r="Q10" s="74">
        <f t="shared" si="0"/>
        <v>752</v>
      </c>
      <c r="R10" s="74">
        <f t="shared" si="1"/>
        <v>3504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5095</v>
      </c>
      <c r="E11" s="189"/>
      <c r="F11" s="189"/>
      <c r="G11" s="74">
        <f t="shared" si="2"/>
        <v>5095</v>
      </c>
      <c r="H11" s="65"/>
      <c r="I11" s="65"/>
      <c r="J11" s="74">
        <f t="shared" si="3"/>
        <v>5095</v>
      </c>
      <c r="K11" s="65">
        <v>1103</v>
      </c>
      <c r="L11" s="65">
        <v>51</v>
      </c>
      <c r="M11" s="65"/>
      <c r="N11" s="74">
        <f t="shared" si="4"/>
        <v>1154</v>
      </c>
      <c r="O11" s="65"/>
      <c r="P11" s="65"/>
      <c r="Q11" s="74">
        <f t="shared" si="0"/>
        <v>1154</v>
      </c>
      <c r="R11" s="74">
        <f t="shared" si="1"/>
        <v>3941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4368</v>
      </c>
      <c r="E12" s="189"/>
      <c r="F12" s="189"/>
      <c r="G12" s="74">
        <f t="shared" si="2"/>
        <v>4368</v>
      </c>
      <c r="H12" s="65"/>
      <c r="I12" s="65"/>
      <c r="J12" s="74">
        <f t="shared" si="3"/>
        <v>4368</v>
      </c>
      <c r="K12" s="65">
        <v>746</v>
      </c>
      <c r="L12" s="65">
        <v>46</v>
      </c>
      <c r="M12" s="65"/>
      <c r="N12" s="74">
        <f t="shared" si="4"/>
        <v>792</v>
      </c>
      <c r="O12" s="65"/>
      <c r="P12" s="65"/>
      <c r="Q12" s="74">
        <f t="shared" si="0"/>
        <v>792</v>
      </c>
      <c r="R12" s="74">
        <f t="shared" si="1"/>
        <v>3576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56194</v>
      </c>
      <c r="E13" s="189">
        <v>700</v>
      </c>
      <c r="F13" s="189">
        <v>120</v>
      </c>
      <c r="G13" s="74">
        <f t="shared" si="2"/>
        <v>56774</v>
      </c>
      <c r="H13" s="65"/>
      <c r="I13" s="65"/>
      <c r="J13" s="74">
        <f t="shared" si="3"/>
        <v>56774</v>
      </c>
      <c r="K13" s="65">
        <v>13859</v>
      </c>
      <c r="L13" s="65">
        <v>188</v>
      </c>
      <c r="M13" s="65">
        <v>95</v>
      </c>
      <c r="N13" s="74">
        <f t="shared" si="4"/>
        <v>13952</v>
      </c>
      <c r="O13" s="65"/>
      <c r="P13" s="65"/>
      <c r="Q13" s="74">
        <f t="shared" si="0"/>
        <v>13952</v>
      </c>
      <c r="R13" s="74">
        <f t="shared" si="1"/>
        <v>42822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400</v>
      </c>
      <c r="E14" s="189">
        <v>12</v>
      </c>
      <c r="F14" s="189">
        <v>34</v>
      </c>
      <c r="G14" s="74">
        <f t="shared" si="2"/>
        <v>378</v>
      </c>
      <c r="H14" s="65"/>
      <c r="I14" s="65"/>
      <c r="J14" s="74">
        <f t="shared" si="3"/>
        <v>378</v>
      </c>
      <c r="K14" s="65">
        <v>370</v>
      </c>
      <c r="L14" s="65">
        <v>5</v>
      </c>
      <c r="M14" s="65">
        <v>34</v>
      </c>
      <c r="N14" s="74">
        <f t="shared" si="4"/>
        <v>341</v>
      </c>
      <c r="O14" s="65"/>
      <c r="P14" s="65"/>
      <c r="Q14" s="74">
        <f t="shared" si="0"/>
        <v>341</v>
      </c>
      <c r="R14" s="74">
        <f t="shared" si="1"/>
        <v>37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1888</v>
      </c>
      <c r="E15" s="457">
        <v>411</v>
      </c>
      <c r="F15" s="457">
        <v>712</v>
      </c>
      <c r="G15" s="74">
        <f t="shared" si="2"/>
        <v>1587</v>
      </c>
      <c r="H15" s="458"/>
      <c r="I15" s="458"/>
      <c r="J15" s="74">
        <f t="shared" si="3"/>
        <v>1587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1587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90317</v>
      </c>
      <c r="E17" s="194">
        <f>SUM(E9:E16)</f>
        <v>1123</v>
      </c>
      <c r="F17" s="194">
        <f>SUM(F9:F16)</f>
        <v>866</v>
      </c>
      <c r="G17" s="74">
        <f t="shared" si="2"/>
        <v>90574</v>
      </c>
      <c r="H17" s="75">
        <f>SUM(H9:H16)</f>
        <v>0</v>
      </c>
      <c r="I17" s="75">
        <f>SUM(I9:I16)</f>
        <v>0</v>
      </c>
      <c r="J17" s="74">
        <f t="shared" si="3"/>
        <v>90574</v>
      </c>
      <c r="K17" s="75">
        <f>SUM(K9:K16)</f>
        <v>16797</v>
      </c>
      <c r="L17" s="75">
        <f>SUM(L9:L16)</f>
        <v>323</v>
      </c>
      <c r="M17" s="75">
        <f>SUM(M9:M16)</f>
        <v>129</v>
      </c>
      <c r="N17" s="74">
        <f t="shared" si="4"/>
        <v>16991</v>
      </c>
      <c r="O17" s="75">
        <f>SUM(O9:O16)</f>
        <v>0</v>
      </c>
      <c r="P17" s="75">
        <f>SUM(P9:P16)</f>
        <v>0</v>
      </c>
      <c r="Q17" s="74">
        <f t="shared" si="5"/>
        <v>16991</v>
      </c>
      <c r="R17" s="74">
        <f t="shared" si="6"/>
        <v>73583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1</v>
      </c>
      <c r="L21" s="65"/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99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155</v>
      </c>
      <c r="E22" s="189">
        <v>1</v>
      </c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79</v>
      </c>
      <c r="L22" s="65">
        <v>8</v>
      </c>
      <c r="M22" s="65"/>
      <c r="N22" s="74">
        <f t="shared" si="4"/>
        <v>87</v>
      </c>
      <c r="O22" s="65"/>
      <c r="P22" s="65"/>
      <c r="Q22" s="74">
        <f t="shared" si="5"/>
        <v>87</v>
      </c>
      <c r="R22" s="74">
        <f t="shared" si="6"/>
        <v>69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255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256</v>
      </c>
      <c r="H25" s="66">
        <f t="shared" si="7"/>
        <v>0</v>
      </c>
      <c r="I25" s="66">
        <f t="shared" si="7"/>
        <v>0</v>
      </c>
      <c r="J25" s="67">
        <f t="shared" si="3"/>
        <v>256</v>
      </c>
      <c r="K25" s="66">
        <f t="shared" si="7"/>
        <v>80</v>
      </c>
      <c r="L25" s="66">
        <f t="shared" si="7"/>
        <v>8</v>
      </c>
      <c r="M25" s="66">
        <f t="shared" si="7"/>
        <v>0</v>
      </c>
      <c r="N25" s="67">
        <f t="shared" si="4"/>
        <v>88</v>
      </c>
      <c r="O25" s="66">
        <f t="shared" si="7"/>
        <v>0</v>
      </c>
      <c r="P25" s="66">
        <f t="shared" si="7"/>
        <v>0</v>
      </c>
      <c r="Q25" s="67">
        <f t="shared" si="5"/>
        <v>88</v>
      </c>
      <c r="R25" s="67">
        <f t="shared" si="6"/>
        <v>168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2338</v>
      </c>
      <c r="E27" s="192">
        <f aca="true" t="shared" si="8" ref="E27:P27">SUM(E28:E31)</f>
        <v>50</v>
      </c>
      <c r="F27" s="192">
        <f t="shared" si="8"/>
        <v>0</v>
      </c>
      <c r="G27" s="71">
        <f t="shared" si="2"/>
        <v>2388</v>
      </c>
      <c r="H27" s="70">
        <f t="shared" si="8"/>
        <v>0</v>
      </c>
      <c r="I27" s="70">
        <f t="shared" si="8"/>
        <v>0</v>
      </c>
      <c r="J27" s="71">
        <f t="shared" si="3"/>
        <v>2388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2388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2321</v>
      </c>
      <c r="E28" s="189"/>
      <c r="F28" s="189"/>
      <c r="G28" s="74">
        <f t="shared" si="2"/>
        <v>2321</v>
      </c>
      <c r="H28" s="65"/>
      <c r="I28" s="65"/>
      <c r="J28" s="74">
        <f t="shared" si="3"/>
        <v>2321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2321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>
        <v>50</v>
      </c>
      <c r="F29" s="189"/>
      <c r="G29" s="74">
        <f t="shared" si="2"/>
        <v>50</v>
      </c>
      <c r="H29" s="72"/>
      <c r="I29" s="72"/>
      <c r="J29" s="74">
        <f t="shared" si="3"/>
        <v>50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50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2338</v>
      </c>
      <c r="E38" s="194">
        <f aca="true" t="shared" si="12" ref="E38:P38">E27+E32+E37</f>
        <v>50</v>
      </c>
      <c r="F38" s="194">
        <f t="shared" si="12"/>
        <v>0</v>
      </c>
      <c r="G38" s="74">
        <f t="shared" si="2"/>
        <v>2388</v>
      </c>
      <c r="H38" s="75">
        <f t="shared" si="12"/>
        <v>0</v>
      </c>
      <c r="I38" s="75">
        <f t="shared" si="12"/>
        <v>0</v>
      </c>
      <c r="J38" s="74">
        <f t="shared" si="3"/>
        <v>2388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2388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92910</v>
      </c>
      <c r="E40" s="438">
        <f>E17+E18+E19+E25+E38+E39</f>
        <v>1174</v>
      </c>
      <c r="F40" s="438">
        <f aca="true" t="shared" si="13" ref="F40:R40">F17+F18+F19+F25+F38+F39</f>
        <v>866</v>
      </c>
      <c r="G40" s="438">
        <f t="shared" si="13"/>
        <v>93218</v>
      </c>
      <c r="H40" s="438">
        <f t="shared" si="13"/>
        <v>0</v>
      </c>
      <c r="I40" s="438">
        <f t="shared" si="13"/>
        <v>0</v>
      </c>
      <c r="J40" s="438">
        <f t="shared" si="13"/>
        <v>93218</v>
      </c>
      <c r="K40" s="438">
        <f t="shared" si="13"/>
        <v>16877</v>
      </c>
      <c r="L40" s="438">
        <f t="shared" si="13"/>
        <v>331</v>
      </c>
      <c r="M40" s="438">
        <f t="shared" si="13"/>
        <v>129</v>
      </c>
      <c r="N40" s="438">
        <f t="shared" si="13"/>
        <v>17079</v>
      </c>
      <c r="O40" s="438">
        <f t="shared" si="13"/>
        <v>0</v>
      </c>
      <c r="P40" s="438">
        <f t="shared" si="13"/>
        <v>0</v>
      </c>
      <c r="Q40" s="438">
        <f t="shared" si="13"/>
        <v>17079</v>
      </c>
      <c r="R40" s="438">
        <f t="shared" si="13"/>
        <v>76139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864</v>
      </c>
      <c r="J45" s="349"/>
      <c r="K45" s="349"/>
      <c r="L45" s="349"/>
      <c r="M45" s="349"/>
      <c r="N45" s="349"/>
      <c r="O45" s="349"/>
      <c r="P45" s="349" t="s">
        <v>865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52">
      <selection activeCell="D75" sqref="D7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първо тримесечие на 2011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184</v>
      </c>
      <c r="D24" s="119">
        <f>SUM(D25:D27)</f>
        <v>184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25</v>
      </c>
      <c r="D26" s="108">
        <v>25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159</v>
      </c>
      <c r="D27" s="108">
        <v>159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3734</v>
      </c>
      <c r="D28" s="108">
        <v>3734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2640</v>
      </c>
      <c r="D29" s="108">
        <v>2640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574</v>
      </c>
      <c r="D31" s="108">
        <v>574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16</v>
      </c>
      <c r="D32" s="108">
        <v>16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396</v>
      </c>
      <c r="D33" s="105">
        <f>SUM(D34:D37)</f>
        <v>396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396</v>
      </c>
      <c r="D35" s="108">
        <v>396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137</v>
      </c>
      <c r="D38" s="105">
        <f>SUM(D39:D42)</f>
        <v>137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137</v>
      </c>
      <c r="D42" s="108">
        <v>137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7681</v>
      </c>
      <c r="D43" s="104">
        <f>D24+D28+D29+D31+D30+D32+D33+D38</f>
        <v>7681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7681</v>
      </c>
      <c r="D44" s="103">
        <f>D43+D21+D19+D9</f>
        <v>7681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1774</v>
      </c>
      <c r="D52" s="103">
        <f>SUM(D53:D55)</f>
        <v>0</v>
      </c>
      <c r="E52" s="119">
        <f>C52-D52</f>
        <v>1774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1774</v>
      </c>
      <c r="D53" s="108"/>
      <c r="E53" s="119">
        <f>C53-D53</f>
        <v>1774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200</v>
      </c>
      <c r="D56" s="103">
        <f>D57+D59</f>
        <v>0</v>
      </c>
      <c r="E56" s="119">
        <f t="shared" si="1"/>
        <v>200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200</v>
      </c>
      <c r="D59" s="108"/>
      <c r="E59" s="119">
        <f t="shared" si="1"/>
        <v>200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6318</v>
      </c>
      <c r="D64" s="108"/>
      <c r="E64" s="119">
        <f t="shared" si="1"/>
        <v>6318</v>
      </c>
      <c r="F64" s="110"/>
    </row>
    <row r="65" spans="1:6" ht="12">
      <c r="A65" s="396" t="s">
        <v>709</v>
      </c>
      <c r="B65" s="397" t="s">
        <v>710</v>
      </c>
      <c r="C65" s="109">
        <v>5891</v>
      </c>
      <c r="D65" s="109"/>
      <c r="E65" s="119">
        <f t="shared" si="1"/>
        <v>5891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8292</v>
      </c>
      <c r="D66" s="103">
        <f>D52+D56+D61+D62+D63+D64</f>
        <v>0</v>
      </c>
      <c r="E66" s="119">
        <f t="shared" si="1"/>
        <v>8292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1046</v>
      </c>
      <c r="D68" s="108"/>
      <c r="E68" s="119">
        <f t="shared" si="1"/>
        <v>1046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441</v>
      </c>
      <c r="D71" s="105">
        <f>SUM(D72:D74)</f>
        <v>441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66</v>
      </c>
      <c r="D72" s="108">
        <v>66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375</v>
      </c>
      <c r="D74" s="108">
        <v>375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1649</v>
      </c>
      <c r="D80" s="103">
        <f>SUM(D81:D84)</f>
        <v>1649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1549</v>
      </c>
      <c r="D84" s="108">
        <v>1549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9602</v>
      </c>
      <c r="D85" s="104">
        <f>SUM(D86:D90)+D94</f>
        <v>9602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5960</v>
      </c>
      <c r="D87" s="108">
        <v>5960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368</v>
      </c>
      <c r="D88" s="108">
        <v>368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2354</v>
      </c>
      <c r="D89" s="108">
        <v>2354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374</v>
      </c>
      <c r="D90" s="103">
        <f>SUM(D91:D93)</f>
        <v>374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74</v>
      </c>
      <c r="D91" s="108">
        <v>74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300</v>
      </c>
      <c r="D93" s="108">
        <v>300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546</v>
      </c>
      <c r="D94" s="108">
        <v>546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35</v>
      </c>
      <c r="D95" s="108">
        <v>35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11727</v>
      </c>
      <c r="D96" s="104">
        <f>D85+D80+D75+D71+D95</f>
        <v>11727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21065</v>
      </c>
      <c r="D97" s="104">
        <f>D96+D68+D66</f>
        <v>11727</v>
      </c>
      <c r="E97" s="104">
        <f>E96+E68+E66</f>
        <v>9338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881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25:D32 F86:F89 C86:D89 F91:F95 C91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0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първо тримесечие на 2011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5</v>
      </c>
      <c r="G19" s="98"/>
      <c r="H19" s="98"/>
      <c r="I19" s="434">
        <f t="shared" si="0"/>
        <v>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5</v>
      </c>
      <c r="G26" s="85">
        <f t="shared" si="2"/>
        <v>0</v>
      </c>
      <c r="H26" s="85">
        <f t="shared" si="2"/>
        <v>0</v>
      </c>
      <c r="I26" s="434">
        <f t="shared" si="0"/>
        <v>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864</v>
      </c>
      <c r="F31" s="523"/>
      <c r="G31" s="523"/>
      <c r="H31" s="523"/>
      <c r="I31" s="523" t="s">
        <v>865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94">
      <selection activeCell="A29" sqref="A2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първо тримесечие на 2011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646</v>
      </c>
      <c r="D12" s="441">
        <v>51</v>
      </c>
      <c r="E12" s="441"/>
      <c r="F12" s="443">
        <f aca="true" t="shared" si="0" ref="F12:F26">C12-E12</f>
        <v>646</v>
      </c>
    </row>
    <row r="13" spans="1:6" ht="12.75">
      <c r="A13" s="36" t="s">
        <v>871</v>
      </c>
      <c r="B13" s="37"/>
      <c r="C13" s="441">
        <v>1608</v>
      </c>
      <c r="D13" s="441">
        <v>94.25</v>
      </c>
      <c r="E13" s="441"/>
      <c r="F13" s="443">
        <f t="shared" si="0"/>
        <v>1608</v>
      </c>
    </row>
    <row r="14" spans="1:6" ht="12.75">
      <c r="A14" s="36" t="s">
        <v>874</v>
      </c>
      <c r="B14" s="40"/>
      <c r="C14" s="441">
        <v>55</v>
      </c>
      <c r="D14" s="441">
        <v>55</v>
      </c>
      <c r="E14" s="441"/>
      <c r="F14" s="443">
        <f t="shared" si="0"/>
        <v>55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2309</v>
      </c>
      <c r="D27" s="429"/>
      <c r="E27" s="429">
        <f>SUM(E12:E26)</f>
        <v>0</v>
      </c>
      <c r="F27" s="442">
        <f>SUM(F12:F26)</f>
        <v>2309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882</v>
      </c>
      <c r="B29" s="40"/>
      <c r="C29" s="441">
        <v>50</v>
      </c>
      <c r="D29" s="441">
        <v>50</v>
      </c>
      <c r="E29" s="441"/>
      <c r="F29" s="443">
        <f>C29-E29</f>
        <v>50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50</v>
      </c>
      <c r="D44" s="429"/>
      <c r="E44" s="429">
        <f>SUM(E29:E43)</f>
        <v>0</v>
      </c>
      <c r="F44" s="442">
        <f>SUM(F29:F43)</f>
        <v>50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2359</v>
      </c>
      <c r="D79" s="429"/>
      <c r="E79" s="429">
        <f>E78+E61+E44+E27</f>
        <v>0</v>
      </c>
      <c r="F79" s="442">
        <f>F78+F61+F44+F27</f>
        <v>2359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872</v>
      </c>
      <c r="B82" s="37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873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>
        <v>3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869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29" t="s">
        <v>847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864</v>
      </c>
      <c r="E152" s="517"/>
      <c r="F152" s="517"/>
    </row>
    <row r="153" spans="1:6" ht="12.75">
      <c r="A153" s="517"/>
      <c r="B153" s="518"/>
      <c r="C153" s="629" t="s">
        <v>855</v>
      </c>
      <c r="D153" s="629"/>
      <c r="E153" s="629"/>
      <c r="F153" s="629"/>
    </row>
    <row r="154" spans="3:5" ht="12.75">
      <c r="C154" s="517"/>
      <c r="D154" s="523" t="s">
        <v>865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29:F43 C46:F60 C63:F77 C133:F14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2011-04-29T06:57:38Z</cp:lastPrinted>
  <dcterms:created xsi:type="dcterms:W3CDTF">2000-06-29T12:02:40Z</dcterms:created>
  <dcterms:modified xsi:type="dcterms:W3CDTF">2011-04-29T07:13:13Z</dcterms:modified>
  <cp:category/>
  <cp:version/>
  <cp:contentType/>
  <cp:contentStatus/>
</cp:coreProperties>
</file>