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<sst xmlns="http://schemas.openxmlformats.org/spreadsheetml/2006/main" count="1077" uniqueCount="881">
  <si>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</si>
  <si>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</si>
  <si>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</si>
  <si>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</si>
  <si>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</si>
  <si>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</si>
  <si>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</si>
  <si>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</si>
  <si>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</si>
  <si>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</si>
  <si>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</si>
  <si>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</si>
  <si>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</si>
  <si>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</si>
  <si>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</si>
  <si>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</si>
  <si>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</si>
  <si>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</si>
  <si>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</si>
  <si>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</si>
  <si>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</si>
  <si>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</si>
  <si>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</si>
  <si>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</si>
  <si>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</si>
  <si>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</si>
  <si>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</si>
  <si>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</si>
  <si>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</si>
  <si>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</si>
  <si>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</si>
  <si>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</si>
  <si>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</si>
  <si>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</si>
  <si>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</si>
  <si>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</si>
  <si>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</si>
  <si>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</si>
  <si>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</si>
  <si>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</si>
  <si>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</si>
  <si>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</si>
  <si>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</si>
  <si>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</si>
  <si>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</si>
  <si>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</si>
  <si>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</si>
  <si>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</si>
  <si>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</si>
  <si>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</si>
  <si>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</si>
  <si>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</si>
  <si>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</si>
  <si>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</si>
  <si>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</si>
  <si>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</si>
  <si>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</si>
  <si>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</si>
  <si>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</si>
  <si>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</si>
  <si>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</si>
  <si>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</si>
  <si>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</si>
  <si>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</si>
  <si>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</si>
  <si>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</si>
  <si>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</si>
  <si>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</si>
  <si>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</si>
  <si>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</si>
  <si>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</si>
  <si>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</si>
  <si>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</si>
  <si>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</si>
  <si>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</si>
  <si>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</si>
  <si>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</si>
  <si>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</si>
  <si>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</si>
  <si>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</si>
  <si>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</si>
  <si>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</si>
  <si>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</si>
  <si>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</si>
  <si>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</si>
  <si>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</si>
  <si>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</si>
  <si>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</si>
  <si>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</si>
  <si>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</si>
  <si>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</si>
  <si>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</si>
  <si>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</si>
  <si>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</si>
  <si>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</si>
  <si>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</si>
  <si>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</si>
  <si>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</si>
  <si>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</si>
  <si>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</si>
  <si>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</si>
  <si>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</si>
  <si>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</si>
  <si>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</si>
  <si>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</si>
  <si>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</si>
  <si>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</si>
  <si>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</si>
  <si>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</si>
  <si>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</si>
  <si>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</si>
  <si>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</si>
  <si>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</si>
  <si>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</si>
  <si>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</si>
  <si>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</si>
  <si>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</si>
  <si>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</si>
  <si>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</si>
  <si>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</si>
  <si>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</si>
  <si>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</si>
  <si>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</si>
  <si>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</si>
  <si>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</si>
  <si>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</si>
  <si>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</si>
  <si>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</si>
  <si>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</si>
  <si>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</si>
  <si>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</si>
  <si>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</si>
  <si>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</si>
  <si>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</si>
  <si>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</si>
  <si>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</si>
  <si>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</si>
  <si>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</si>
  <si>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</si>
  <si>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</si>
  <si>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</si>
  <si>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</si>
  <si>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</si>
  <si>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</si>
  <si>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</si>
  <si>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</si>
  <si>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</si>
  <si>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</si>
  <si>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</si>
  <si>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</si>
  <si>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</si>
  <si>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</si>
  <si>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</si>
  <si>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</si>
  <si>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</si>
  <si>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</si>
  <si>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</si>
  <si>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</si>
  <si>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</si>
  <si>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</si>
  <si>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</si>
  <si>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</si>
  <si>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</si>
  <si>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</si>
  <si>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</si>
  <si>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</si>
  <si>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</si>
  <si>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</si>
  <si>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</si>
  <si>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</si>
  <si>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</si>
  <si>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</si>
  <si>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</si>
  <si>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</si>
  <si>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</si>
  <si>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</si>
  <si>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</si>
  <si>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</si>
  <si>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</si>
  <si>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</si>
  <si>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</si>
  <si>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</si>
  <si>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</si>
  <si>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</si>
  <si>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</si>
  <si>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</si>
  <si>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</si>
  <si>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</si>
  <si>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</si>
  <si>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</si>
  <si>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</si>
  <si>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</si>
  <si>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</si>
  <si>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</si>
  <si>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</si>
  <si>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</si>
  <si>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</si>
  <si>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</si>
  <si>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</si>
  <si>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</si>
  <si>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</si>
  <si>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</si>
  <si>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</si>
  <si>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</si>
  <si>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</si>
  <si>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</si>
  <si>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</si>
  <si>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</si>
  <si>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</si>
  <si>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</si>
  <si>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</si>
  <si>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</si>
  <si>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</si>
  <si>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</si>
  <si>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</si>
  <si>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</si>
  <si>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</si>
  <si>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</si>
  <si>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</si>
  <si>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</si>
  <si>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</si>
  <si>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</si>
  <si>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</si>
  <si>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</si>
  <si>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</si>
  <si>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</si>
  <si>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</si>
  <si>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</si>
  <si>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</si>
  <si>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</si>
  <si>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</si>
  <si>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</si>
  <si>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</si>
  <si>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</si>
  <si>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</si>
  <si>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</si>
  <si>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</si>
  <si>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</si>
  <si>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</si>
  <si>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</si>
  <si>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</si>
  <si>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</si>
  <si>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</si>
  <si>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</si>
  <si>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</si>
  <si>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</si>
  <si>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</si>
  <si>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</si>
  <si>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</si>
  <si>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</si>
  <si>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</si>
  <si>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</si>
  <si>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</si>
  <si>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</si>
  <si>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</si>
  <si>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</si>
  <si>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</si>
  <si>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</si>
  <si>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</si>
  <si>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</si>
  <si>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</si>
  <si>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</si>
  <si>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</si>
  <si>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</si>
  <si>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</si>
  <si>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</si>
  <si>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</si>
  <si>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</si>
  <si>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</si>
  <si>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</si>
  <si>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</si>
  <si>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</si>
  <si>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</si>
  <si>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</si>
  <si>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</si>
  <si>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</si>
  <si>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</si>
  <si>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</si>
  <si>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</si>
  <si>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</si>
  <si>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</si>
  <si>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</si>
  <si>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</si>
  <si>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</si>
  <si>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</si>
  <si>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</si>
  <si>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</si>
  <si>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</si>
  <si>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</si>
  <si>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</si>
  <si>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</si>
  <si>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</si>
  <si>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</si>
  <si>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</si>
  <si>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</si>
  <si>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</si>
  <si>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</si>
  <si>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</si>
  <si>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</si>
  <si>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</si>
  <si>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</si>
  <si>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</si>
  <si>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</si>
  <si>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</si>
  <si>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</si>
  <si>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</si>
  <si>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</si>
  <si>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</si>
  <si>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</si>
  <si>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</si>
  <si>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</si>
  <si>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</si>
  <si>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</si>
  <si>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</si>
  <si>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</si>
  <si>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</si>
  <si>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</si>
  <si>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</si>
  <si>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</si>
  <si>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</si>
  <si>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</si>
  <si>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</si>
  <si>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</si>
  <si>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</si>
  <si>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</si>
  <si>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</si>
  <si>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</si>
  <si>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</si>
  <si>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</si>
  <si>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</si>
  <si>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</si>
  <si>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</si>
  <si>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</si>
  <si>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</si>
  <si>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</si>
  <si>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</si>
  <si>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</si>
  <si>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</si>
  <si>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</si>
  <si>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</si>
  <si>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</si>
  <si>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</si>
  <si>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</si>
  <si>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</si>
  <si>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</si>
  <si>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</si>
  <si>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</si>
  <si>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</si>
  <si>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</si>
  <si>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</si>
  <si>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</si>
  <si>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</si>
  <si>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</si>
  <si>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</si>
  <si>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</si>
  <si>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</si>
  <si>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</si>
  <si>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</si>
  <si>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</si>
  <si>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</si>
  <si>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</si>
  <si>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</si>
  <si>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</si>
  <si>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</si>
  <si>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</si>
  <si>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</si>
  <si>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</si>
  <si>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</si>
  <si>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</si>
  <si>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</si>
  <si>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</si>
  <si>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</si>
  <si>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</si>
  <si>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</si>
  <si>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</si>
  <si>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</si>
  <si>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</si>
  <si>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</si>
  <si>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</si>
  <si>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</si>
  <si>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</si>
  <si>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</si>
  <si>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</si>
  <si>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</si>
  <si>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</si>
  <si>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</si>
  <si>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</si>
  <si>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</si>
  <si>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</si>
  <si>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</si>
  <si>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</si>
  <si>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</si>
  <si>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</si>
  <si>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</si>
  <si>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</si>
  <si>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</si>
  <si>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</si>
  <si>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</si>
  <si>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</si>
  <si>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</si>
  <si>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</si>
  <si>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</si>
  <si>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</si>
  <si>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</si>
  <si>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</si>
  <si>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</si>
  <si>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</si>
  <si>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</si>
  <si>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</si>
  <si>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</si>
  <si>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</si>
  <si>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</si>
  <si>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</si>
  <si>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</si>
  <si>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</si>
  <si>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</si>
  <si>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</si>
  <si>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</si>
  <si>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</si>
  <si>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</si>
  <si>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</si>
  <si>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</si>
  <si>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</si>
  <si>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</si>
  <si>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</si>
  <si>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</si>
  <si>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</si>
  <si>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</si>
  <si>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</si>
  <si>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</si>
  <si>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</si>
  <si>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</si>
  <si>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</si>
  <si>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</si>
  <si>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</si>
  <si>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</si>
  <si>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</si>
  <si>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</si>
  <si>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</si>
  <si>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</si>
  <si>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</si>
  <si>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</si>
  <si>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</si>
  <si>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</si>
  <si>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</si>
  <si>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</si>
  <si>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</si>
  <si>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</si>
  <si>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</si>
  <si>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</si>
  <si>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</si>
  <si>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</si>
  <si>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</si>
  <si>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</si>
  <si>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</si>
  <si>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</si>
  <si>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</si>
  <si>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</si>
  <si>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</si>
  <si>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</si>
  <si>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</si>
  <si>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</si>
  <si>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</si>
  <si>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</si>
  <si>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</si>
  <si>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</si>
  <si>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</si>
  <si>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</si>
  <si>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</si>
  <si>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</si>
  <si>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</si>
  <si>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</si>
  <si>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</si>
  <si>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</si>
  <si>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</si>
  <si>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</si>
  <si>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</si>
  <si>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</si>
  <si>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</si>
  <si>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</si>
  <si>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</si>
  <si>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</si>
  <si>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</si>
  <si>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</si>
  <si>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</si>
  <si>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</si>
  <si>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</si>
  <si>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</si>
  <si>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</si>
  <si>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</si>
  <si>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</si>
  <si>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</si>
  <si>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</si>
  <si>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</si>
  <si>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</si>
  <si>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</si>
  <si>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</si>
  <si>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</si>
  <si>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</si>
  <si>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</si>
  <si>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</si>
  <si>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</si>
  <si>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</si>
  <si>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</si>
  <si>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</si>
  <si>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</si>
  <si>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</si>
  <si>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</si>
  <si>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</si>
  <si>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</si>
  <si>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</si>
  <si>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</si>
  <si>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</si>
  <si>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</si>
  <si>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</si>
  <si>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</si>
  <si>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</si>
  <si>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</si>
  <si>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</si>
  <si>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</si>
  <si>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</si>
  <si>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</si>
  <si>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</si>
  <si>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</si>
  <si>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</si>
  <si>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</si>
  <si>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</si>
  <si>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</si>
  <si>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</si>
  <si>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</si>
  <si>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</si>
  <si>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</si>
  <si>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</si>
  <si>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</si>
  <si>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</si>
  <si>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</si>
  <si>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</si>
  <si>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</si>
  <si>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</si>
  <si>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</si>
  <si>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</si>
  <si>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</si>
  <si>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</si>
  <si>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</si>
  <si>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</si>
  <si>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</si>
  <si>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</si>
  <si>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</si>
  <si>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</si>
  <si>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</si>
  <si>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</si>
  <si>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</si>
  <si>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</si>
  <si>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</si>
  <si>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</si>
  <si>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</si>
  <si>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</si>
  <si>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</si>
  <si>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</si>
  <si>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</si>
  <si>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</si>
  <si>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</si>
  <si>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</si>
  <si>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</si>
  <si>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</si>
  <si>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</si>
  <si>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</si>
  <si>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</si>
  <si>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</si>
  <si>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</si>
  <si>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</si>
  <si>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</si>
  <si>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</si>
  <si>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</si>
  <si>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</si>
  <si>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</si>
  <si>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</si>
  <si>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</si>
  <si>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</si>
  <si>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</si>
  <si>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</si>
  <si>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</si>
  <si>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</si>
  <si>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</si>
  <si>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</si>
  <si>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</si>
  <si>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</si>
  <si>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</si>
  <si>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</si>
  <si>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</si>
  <si>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</si>
  <si>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</si>
  <si>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</si>
  <si>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</si>
  <si>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</si>
  <si>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</si>
  <si>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</si>
  <si>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</si>
  <si>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</si>
  <si>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</si>
  <si>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</si>
  <si>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</si>
  <si>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</si>
  <si>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</si>
  <si>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</si>
  <si>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</si>
  <si>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</si>
  <si>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</si>
  <si>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</si>
  <si>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</si>
  <si>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</si>
  <si>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</si>
  <si>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</si>
  <si>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</si>
  <si>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</si>
  <si>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</si>
  <si>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</si>
  <si>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</si>
  <si>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</si>
  <si>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</si>
  <si>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</si>
  <si>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</si>
  <si>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</si>
  <si>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</si>
  <si>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</si>
  <si>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</si>
  <si>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</si>
  <si>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</si>
  <si>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</si>
  <si>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</si>
  <si>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</si>
  <si>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</si>
  <si>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</si>
  <si>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</si>
  <si>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</si>
  <si>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</si>
  <si>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</si>
  <si>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</si>
  <si>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</si>
  <si>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</si>
  <si>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</si>
  <si>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</si>
  <si>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</si>
  <si>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</si>
  <si>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</si>
  <si>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</si>
  <si>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</si>
  <si>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</si>
  <si>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</si>
  <si>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</si>
  <si>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</si>
  <si>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</si>
  <si>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</si>
  <si>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</si>
  <si>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</si>
  <si>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</si>
  <si>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</si>
  <si>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</si>
  <si>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</si>
  <si>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</si>
  <si>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</si>
  <si>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</si>
  <si>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</si>
  <si>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</si>
  <si>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</si>
  <si>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</si>
  <si>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</si>
  <si>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</si>
  <si>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</si>
  <si>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</si>
  <si>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</si>
  <si>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</si>
  <si>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</si>
  <si>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</si>
  <si>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</si>
  <si>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</si>
  <si>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</si>
  <si>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</si>
  <si>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</si>
  <si>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</si>
  <si>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</si>
  <si>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</si>
  <si>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</si>
  <si>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</si>
  <si>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</si>
  <si>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</si>
  <si>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</si>
  <si>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</si>
  <si>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</si>
  <si>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</si>
  <si>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</si>
  <si>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</si>
  <si>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</si>
  <si>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</si>
  <si>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</si>
  <si>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</si>
  <si>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</si>
  <si>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</si>
  <si>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</si>
  <si>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</si>
  <si>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</si>
  <si>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</si>
  <si>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</si>
  <si>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</si>
  <si>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</si>
  <si>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</si>
  <si>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</si>
  <si>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</si>
  <si>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</si>
  <si>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</si>
  <si>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</si>
  <si>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</si>
  <si>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</si>
  <si>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</si>
  <si>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</si>
  <si>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</si>
  <si>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</si>
  <si>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</si>
  <si>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</si>
  <si>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</si>
  <si>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</si>
  <si>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</si>
  <si>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</si>
  <si>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</si>
  <si>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</si>
  <si>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</si>
  <si>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</si>
  <si>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</si>
  <si>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</si>
  <si>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</si>
  <si>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</si>
  <si>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</si>
  <si>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</si>
  <si>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</si>
  <si>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</si>
  <si>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</si>
  <si>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</si>
  <si>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</si>
  <si>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</si>
  <si>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</si>
  <si>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</si>
  <si>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</si>
  <si>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</si>
  <si>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</si>
  <si>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</si>
  <si>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</si>
  <si>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</si>
  <si>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</si>
  <si>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</si>
  <si>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</si>
  <si>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</si>
  <si>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</si>
  <si>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</si>
  <si>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</si>
  <si>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</si>
  <si>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</si>
  <si>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</si>
  <si>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</si>
  <si>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</si>
  <si>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</si>
  <si>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</si>
  <si>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</si>
  <si>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</si>
  <si>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</si>
  <si>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</si>
  <si>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</si>
  <si>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</si>
  <si>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</si>
  <si>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</si>
  <si>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</si>
  <si>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</si>
  <si>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</si>
  <si>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</si>
  <si>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</si>
  <si>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</si>
  <si>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</si>
  <si>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</si>
  <si>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</si>
  <si>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</si>
  <si>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</si>
  <si>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</si>
  <si>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</si>
  <si>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</si>
  <si>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</si>
  <si>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</si>
  <si>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</si>
  <si>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</si>
  <si>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</si>
  <si>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</si>
  <si>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</si>
  <si>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</si>
  <si>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</si>
  <si>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</si>
  <si>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</si>
  <si>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</si>
  <si>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</si>
  <si>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</si>
  <si>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</si>
  <si>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</si>
  <si>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</si>
  <si>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</si>
  <si>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</si>
  <si>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</si>
  <si>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</si>
  <si>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</si>
  <si>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</si>
  <si>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</si>
  <si>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</si>
  <si>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</si>
  <si>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</si>
  <si>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</si>
  <si>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</si>
  <si>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</si>
  <si>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</si>
  <si>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</si>
  <si>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</si>
  <si>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</si>
  <si>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</si>
  <si>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</si>
  <si>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</si>
  <si>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</si>
  <si>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</si>
  <si>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</si>
  <si>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</si>
  <si>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</si>
  <si>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</si>
  <si>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</si>
  <si>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</si>
  <si>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</si>
  <si>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</si>
  <si>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</si>
  <si>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</si>
  <si>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</si>
  <si>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</si>
  <si>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</si>
  <si>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</si>
  <si>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</si>
  <si>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</si>
  <si>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</si>
  <si>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</si>
  <si>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</si>
  <si>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</si>
  <si>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</si>
  <si>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</si>
  <si>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</si>
  <si>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</si>
  <si>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</si>
  <si>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</si>
  <si>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</si>
  <si>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</si>
  <si>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</si>
  <si>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</si>
  <si>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</si>
  <si>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</si>
  <si>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</si>
  <si>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</si>
  <si>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</si>
  <si>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</si>
  <si>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ПАРАХОДСТВО БЪЛГАРСКО РЕЧНО ПЛАВАНЕ АД</t>
  </si>
  <si>
    <t>консолидиран</t>
  </si>
  <si>
    <t>първо тримесечие на 2008 година</t>
  </si>
  <si>
    <t>Дата на съставяне: 27.05.2008 г.</t>
  </si>
  <si>
    <t xml:space="preserve">     /Г. Петрова/</t>
  </si>
  <si>
    <t xml:space="preserve">    /инж. Д. Кочанов/</t>
  </si>
  <si>
    <t>27.05.2008 г.</t>
  </si>
  <si>
    <t>/Г. Петрова/</t>
  </si>
  <si>
    <t>/инж. Д. Кочанов/</t>
  </si>
  <si>
    <t xml:space="preserve">Дата на съставяне: 27.05.2008 г.                                       </t>
  </si>
  <si>
    <t xml:space="preserve">                         /Г. Петрова/</t>
  </si>
  <si>
    <t xml:space="preserve">                            /инж. Д. Кочанов/</t>
  </si>
  <si>
    <t xml:space="preserve">Дата  на съставяне: 27.05.2008 г.                                                                                                                              </t>
  </si>
  <si>
    <t xml:space="preserve"> Ръководител:</t>
  </si>
  <si>
    <t xml:space="preserve">           /инж. Д. Кочанов/</t>
  </si>
  <si>
    <t xml:space="preserve">Дата на съставяне: 27.05.2008 г.                     </t>
  </si>
  <si>
    <t xml:space="preserve">                                    Съставител:                      </t>
  </si>
  <si>
    <t xml:space="preserve">  /Г. Петрова/</t>
  </si>
  <si>
    <t xml:space="preserve">                      /Г. Петрова/</t>
  </si>
  <si>
    <t xml:space="preserve">                        /инж. Д. Кочанов/</t>
  </si>
  <si>
    <t xml:space="preserve">                       /Г. Петрова/</t>
  </si>
  <si>
    <t xml:space="preserve">                         /инж. Д. Кочанов/</t>
  </si>
  <si>
    <t>1. Интерлихтер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</si>
</sst>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>
        <v>1114</v>
      </c>
    </row>
    <row r="5" spans="1:8" ht="15">
      <c r="A5" s="580" t="s">
        <v>5</v>
      </c>
      <c r="B5" s="581"/>
      <c r="C5" s="581"/>
      <c r="D5" s="581"/>
      <c r="E5" s="505" t="s">
        <v>860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15365</v>
      </c>
      <c r="D11" s="151">
        <v>15365</v>
      </c>
      <c r="E11" s="237" t="s">
        <v>22</v>
      </c>
      <c r="F11" s="242" t="s">
        <v>23</v>
      </c>
      <c r="G11" s="152">
        <v>28959</v>
      </c>
      <c r="H11" s="152">
        <v>28959</v>
      </c>
    </row>
    <row r="12" spans="1:8" ht="15">
      <c r="A12" s="235" t="s">
        <v>24</v>
      </c>
      <c r="B12" s="241" t="s">
        <v>25</v>
      </c>
      <c r="C12" s="151">
        <v>4362</v>
      </c>
      <c r="D12" s="151">
        <v>4405</v>
      </c>
      <c r="E12" s="237" t="s">
        <v>26</v>
      </c>
      <c r="F12" s="242" t="s">
        <v>27</v>
      </c>
      <c r="G12" s="153">
        <v>28959</v>
      </c>
      <c r="H12" s="153">
        <v>28959</v>
      </c>
    </row>
    <row r="13" spans="1:8" ht="15">
      <c r="A13" s="235" t="s">
        <v>28</v>
      </c>
      <c r="B13" s="241" t="s">
        <v>29</v>
      </c>
      <c r="C13" s="151">
        <v>2551</v>
      </c>
      <c r="D13" s="151">
        <v>2585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4417</v>
      </c>
      <c r="D14" s="151">
        <v>4467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13720</v>
      </c>
      <c r="D15" s="151">
        <v>14019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137</v>
      </c>
      <c r="D16" s="151">
        <v>157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4765</v>
      </c>
      <c r="D17" s="151">
        <v>2188</v>
      </c>
      <c r="E17" s="243" t="s">
        <v>46</v>
      </c>
      <c r="F17" s="245" t="s">
        <v>47</v>
      </c>
      <c r="G17" s="154">
        <f>G11+G14+G15+G16</f>
        <v>28959</v>
      </c>
      <c r="H17" s="154">
        <f>H11+H14+H15+H16</f>
        <v>28959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45317</v>
      </c>
      <c r="D19" s="155">
        <f>SUM(D11:D18)</f>
        <v>43186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4834</v>
      </c>
      <c r="H21" s="156">
        <f>SUM(H22:H24)</f>
        <v>4834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90</v>
      </c>
      <c r="H22" s="152">
        <v>90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6</v>
      </c>
      <c r="E24" s="237" t="s">
        <v>72</v>
      </c>
      <c r="F24" s="242" t="s">
        <v>73</v>
      </c>
      <c r="G24" s="152">
        <v>4744</v>
      </c>
      <c r="H24" s="152">
        <v>4744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4834</v>
      </c>
      <c r="H25" s="154">
        <f>H19+H20+H21</f>
        <v>4834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4867</v>
      </c>
      <c r="H27" s="154">
        <f>SUM(H28:H30)</f>
        <v>650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4867</v>
      </c>
      <c r="H28" s="152">
        <v>650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991</v>
      </c>
      <c r="H31" s="152">
        <v>4217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5858</v>
      </c>
      <c r="H33" s="154">
        <f>H27+H31+H32</f>
        <v>4867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17</v>
      </c>
      <c r="D34" s="155">
        <f>SUM(D35:D38)</f>
        <v>17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39651</v>
      </c>
      <c r="H36" s="154">
        <f>H25+H17+H33</f>
        <v>38660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1712</v>
      </c>
      <c r="H39" s="158">
        <v>1518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2898</v>
      </c>
      <c r="H43" s="152">
        <v>2898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1699</v>
      </c>
      <c r="H44" s="152">
        <v>1699</v>
      </c>
    </row>
    <row r="45" spans="1:15" ht="15">
      <c r="A45" s="235" t="s">
        <v>136</v>
      </c>
      <c r="B45" s="249" t="s">
        <v>137</v>
      </c>
      <c r="C45" s="155">
        <f>C34+C39+C44</f>
        <v>17</v>
      </c>
      <c r="D45" s="155">
        <f>D34+D39+D44</f>
        <v>17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487</v>
      </c>
      <c r="H48" s="152">
        <v>490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5084</v>
      </c>
      <c r="H49" s="154">
        <f>SUM(H43:H48)</f>
        <v>5087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1168</v>
      </c>
      <c r="H53" s="152">
        <v>1168</v>
      </c>
    </row>
    <row r="54" spans="1:8" ht="27">
      <c r="A54" s="235" t="s">
        <v>166</v>
      </c>
      <c r="B54" s="249" t="s">
        <v>167</v>
      </c>
      <c r="C54" s="151">
        <v>110</v>
      </c>
      <c r="D54" s="151">
        <v>110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45450</v>
      </c>
      <c r="D55" s="155">
        <f>D19+D20+D21+D27+D32+D45+D51+D53+D54</f>
        <v>43319</v>
      </c>
      <c r="E55" s="237" t="s">
        <v>172</v>
      </c>
      <c r="F55" s="261" t="s">
        <v>173</v>
      </c>
      <c r="G55" s="154">
        <f>G49+G51+G52+G53+G54</f>
        <v>6252</v>
      </c>
      <c r="H55" s="154">
        <f>H49+H51+H52+H53+H54</f>
        <v>6255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1915</v>
      </c>
      <c r="D58" s="151">
        <v>1829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31</v>
      </c>
      <c r="D59" s="151">
        <v>31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569</v>
      </c>
      <c r="H60" s="152">
        <v>754</v>
      </c>
    </row>
    <row r="61" spans="1:18" ht="15">
      <c r="A61" s="235" t="s">
        <v>187</v>
      </c>
      <c r="B61" s="244" t="s">
        <v>188</v>
      </c>
      <c r="C61" s="151">
        <v>337</v>
      </c>
      <c r="D61" s="151">
        <v>246</v>
      </c>
      <c r="E61" s="243" t="s">
        <v>189</v>
      </c>
      <c r="F61" s="272" t="s">
        <v>190</v>
      </c>
      <c r="G61" s="154">
        <f>SUM(G62:G68)</f>
        <v>7899</v>
      </c>
      <c r="H61" s="154">
        <f>SUM(H62:H68)</f>
        <v>5215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2855</v>
      </c>
      <c r="H62" s="152">
        <v>690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2283</v>
      </c>
      <c r="D64" s="155">
        <f>SUM(D58:D63)</f>
        <v>2106</v>
      </c>
      <c r="E64" s="237" t="s">
        <v>200</v>
      </c>
      <c r="F64" s="242" t="s">
        <v>201</v>
      </c>
      <c r="G64" s="152">
        <v>3022</v>
      </c>
      <c r="H64" s="152">
        <v>2326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315</v>
      </c>
      <c r="H65" s="152">
        <v>330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1050</v>
      </c>
      <c r="H66" s="152">
        <v>1108</v>
      </c>
    </row>
    <row r="67" spans="1:8" ht="15">
      <c r="A67" s="235" t="s">
        <v>207</v>
      </c>
      <c r="B67" s="241" t="s">
        <v>208</v>
      </c>
      <c r="C67" s="151">
        <v>262</v>
      </c>
      <c r="D67" s="151">
        <v>283</v>
      </c>
      <c r="E67" s="237" t="s">
        <v>209</v>
      </c>
      <c r="F67" s="242" t="s">
        <v>210</v>
      </c>
      <c r="G67" s="152">
        <v>392</v>
      </c>
      <c r="H67" s="152">
        <v>379</v>
      </c>
    </row>
    <row r="68" spans="1:8" ht="15">
      <c r="A68" s="235" t="s">
        <v>211</v>
      </c>
      <c r="B68" s="241" t="s">
        <v>212</v>
      </c>
      <c r="C68" s="151">
        <v>3335</v>
      </c>
      <c r="D68" s="151">
        <v>2764</v>
      </c>
      <c r="E68" s="237" t="s">
        <v>213</v>
      </c>
      <c r="F68" s="242" t="s">
        <v>214</v>
      </c>
      <c r="G68" s="152">
        <v>265</v>
      </c>
      <c r="H68" s="152">
        <v>382</v>
      </c>
    </row>
    <row r="69" spans="1:8" ht="15">
      <c r="A69" s="235" t="s">
        <v>215</v>
      </c>
      <c r="B69" s="241" t="s">
        <v>216</v>
      </c>
      <c r="C69" s="151">
        <v>2591</v>
      </c>
      <c r="D69" s="151">
        <v>1606</v>
      </c>
      <c r="E69" s="251" t="s">
        <v>78</v>
      </c>
      <c r="F69" s="242" t="s">
        <v>217</v>
      </c>
      <c r="G69" s="152">
        <v>115</v>
      </c>
      <c r="H69" s="152">
        <v>136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65</v>
      </c>
      <c r="H70" s="152">
        <v>100</v>
      </c>
    </row>
    <row r="71" spans="1:18" ht="15">
      <c r="A71" s="235" t="s">
        <v>222</v>
      </c>
      <c r="B71" s="241" t="s">
        <v>223</v>
      </c>
      <c r="C71" s="151">
        <v>437</v>
      </c>
      <c r="D71" s="151">
        <v>336</v>
      </c>
      <c r="E71" s="253" t="s">
        <v>46</v>
      </c>
      <c r="F71" s="273" t="s">
        <v>224</v>
      </c>
      <c r="G71" s="161">
        <f>G59+G60+G61+G69+G70</f>
        <v>8648</v>
      </c>
      <c r="H71" s="161">
        <f>H59+H60+H61+H69+H70</f>
        <v>6205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170</v>
      </c>
      <c r="D72" s="151">
        <v>137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174</v>
      </c>
      <c r="D74" s="151">
        <v>174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6969</v>
      </c>
      <c r="D75" s="155">
        <f>SUM(D67:D74)</f>
        <v>5300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8648</v>
      </c>
      <c r="H79" s="162">
        <f>H71+H74+H75+H76</f>
        <v>6205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47</v>
      </c>
      <c r="D82" s="151">
        <v>47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47</v>
      </c>
      <c r="D84" s="155">
        <f>D83+D82+D78</f>
        <v>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265</v>
      </c>
      <c r="D87" s="151">
        <v>201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1249</v>
      </c>
      <c r="D88" s="151">
        <v>1665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1514</v>
      </c>
      <c r="D91" s="155">
        <f>SUM(D87:D90)</f>
        <v>1866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10813</v>
      </c>
      <c r="D93" s="155">
        <f>D64+D75+D84+D91+D92</f>
        <v>9319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56263</v>
      </c>
      <c r="D94" s="164">
        <f>D93+D55</f>
        <v>52638</v>
      </c>
      <c r="E94" s="449" t="s">
        <v>270</v>
      </c>
      <c r="F94" s="289" t="s">
        <v>271</v>
      </c>
      <c r="G94" s="165">
        <f>G36+G39+G55+G79</f>
        <v>56263</v>
      </c>
      <c r="H94" s="165">
        <f>H36+H39+H55+H79</f>
        <v>52638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861</v>
      </c>
      <c r="B98" s="432"/>
      <c r="C98" s="584" t="s">
        <v>381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84" t="s">
        <v>779</v>
      </c>
      <c r="D100" s="585"/>
      <c r="E100" s="585"/>
    </row>
    <row r="101" ht="25.5">
      <c r="D101" s="169" t="s">
        <v>863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21">
      <selection activeCell="D41" sqref="D4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ПАРАХОДСТВО БЪЛГАРСКО РЕЧНО ПЛАВАНЕ АД</v>
      </c>
      <c r="C2" s="589"/>
      <c r="D2" s="589"/>
      <c r="E2" s="589"/>
      <c r="F2" s="575" t="s">
        <v>2</v>
      </c>
      <c r="G2" s="575"/>
      <c r="H2" s="526">
        <f>'справка №1-БАЛАНС'!H3</f>
        <v>827183719</v>
      </c>
    </row>
    <row r="3" spans="1:8" ht="15">
      <c r="A3" s="467" t="s">
        <v>274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1114</v>
      </c>
    </row>
    <row r="4" spans="1:8" ht="17.25" customHeight="1">
      <c r="A4" s="467" t="s">
        <v>5</v>
      </c>
      <c r="B4" s="590" t="str">
        <f>'справка №1-БАЛАНС'!E5</f>
        <v>първо тримесечие на 2008 година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4824</v>
      </c>
      <c r="D9" s="46">
        <v>4001</v>
      </c>
      <c r="E9" s="298" t="s">
        <v>284</v>
      </c>
      <c r="F9" s="549" t="s">
        <v>285</v>
      </c>
      <c r="G9" s="550">
        <v>1087</v>
      </c>
      <c r="H9" s="550">
        <v>904</v>
      </c>
    </row>
    <row r="10" spans="1:8" ht="12">
      <c r="A10" s="298" t="s">
        <v>286</v>
      </c>
      <c r="B10" s="299" t="s">
        <v>287</v>
      </c>
      <c r="C10" s="46">
        <v>2441</v>
      </c>
      <c r="D10" s="46">
        <v>2230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579</v>
      </c>
      <c r="D11" s="46">
        <v>400</v>
      </c>
      <c r="E11" s="300" t="s">
        <v>292</v>
      </c>
      <c r="F11" s="549" t="s">
        <v>293</v>
      </c>
      <c r="G11" s="550">
        <v>10425</v>
      </c>
      <c r="H11" s="550">
        <v>10084</v>
      </c>
    </row>
    <row r="12" spans="1:8" ht="12">
      <c r="A12" s="298" t="s">
        <v>294</v>
      </c>
      <c r="B12" s="299" t="s">
        <v>295</v>
      </c>
      <c r="C12" s="46">
        <v>1246</v>
      </c>
      <c r="D12" s="46">
        <v>944</v>
      </c>
      <c r="E12" s="300" t="s">
        <v>78</v>
      </c>
      <c r="F12" s="549" t="s">
        <v>296</v>
      </c>
      <c r="G12" s="550">
        <v>376</v>
      </c>
      <c r="H12" s="550">
        <v>77</v>
      </c>
    </row>
    <row r="13" spans="1:18" ht="12">
      <c r="A13" s="298" t="s">
        <v>297</v>
      </c>
      <c r="B13" s="299" t="s">
        <v>298</v>
      </c>
      <c r="C13" s="46">
        <v>327</v>
      </c>
      <c r="D13" s="46">
        <v>300</v>
      </c>
      <c r="E13" s="301" t="s">
        <v>51</v>
      </c>
      <c r="F13" s="551" t="s">
        <v>299</v>
      </c>
      <c r="G13" s="548">
        <f>SUM(G9:G12)</f>
        <v>11888</v>
      </c>
      <c r="H13" s="548">
        <f>SUM(H9:H12)</f>
        <v>11065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/>
      <c r="D14" s="46">
        <v>39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1102</v>
      </c>
      <c r="D16" s="47">
        <v>1504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10519</v>
      </c>
      <c r="D19" s="49">
        <f>SUM(D9:D15)+D16</f>
        <v>9418</v>
      </c>
      <c r="E19" s="304" t="s">
        <v>316</v>
      </c>
      <c r="F19" s="552" t="s">
        <v>317</v>
      </c>
      <c r="G19" s="550">
        <v>2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49</v>
      </c>
      <c r="D22" s="46">
        <v>56</v>
      </c>
      <c r="E22" s="304" t="s">
        <v>325</v>
      </c>
      <c r="F22" s="552" t="s">
        <v>326</v>
      </c>
      <c r="G22" s="550">
        <v>55</v>
      </c>
      <c r="H22" s="550">
        <v>25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67</v>
      </c>
      <c r="D24" s="46">
        <v>51</v>
      </c>
      <c r="E24" s="301" t="s">
        <v>103</v>
      </c>
      <c r="F24" s="554" t="s">
        <v>333</v>
      </c>
      <c r="G24" s="548">
        <f>SUM(G19:G23)</f>
        <v>57</v>
      </c>
      <c r="H24" s="548">
        <f>SUM(H19:H23)</f>
        <v>26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25</v>
      </c>
      <c r="D25" s="46">
        <v>19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141</v>
      </c>
      <c r="D26" s="49">
        <f>SUM(D22:D25)</f>
        <v>126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10660</v>
      </c>
      <c r="D28" s="50">
        <f>D26+D19</f>
        <v>9544</v>
      </c>
      <c r="E28" s="127" t="s">
        <v>338</v>
      </c>
      <c r="F28" s="554" t="s">
        <v>339</v>
      </c>
      <c r="G28" s="548">
        <f>G13+G15+G24</f>
        <v>11945</v>
      </c>
      <c r="H28" s="548">
        <f>H13+H15+H24</f>
        <v>11091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1285</v>
      </c>
      <c r="D30" s="50">
        <f>IF((H28-D28)&gt;0,H28-D28,0)</f>
        <v>1547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10660</v>
      </c>
      <c r="D33" s="49">
        <f>D28-D31+D32</f>
        <v>9544</v>
      </c>
      <c r="E33" s="127" t="s">
        <v>352</v>
      </c>
      <c r="F33" s="554" t="s">
        <v>353</v>
      </c>
      <c r="G33" s="53">
        <f>G32-G31+G28</f>
        <v>11945</v>
      </c>
      <c r="H33" s="53">
        <f>H32-H31+H28</f>
        <v>11091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1285</v>
      </c>
      <c r="D34" s="50">
        <f>IF((H33-D33)&gt;0,H33-D33,0)</f>
        <v>1547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100</v>
      </c>
      <c r="D35" s="49">
        <f>D36+D37+D38</f>
        <v>22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>
        <v>100</v>
      </c>
      <c r="D36" s="46">
        <v>22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1185</v>
      </c>
      <c r="D39" s="460">
        <f>+IF((H33-D33-D35)&gt;0,H33-D33-D35,0)</f>
        <v>1525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194</v>
      </c>
      <c r="D40" s="51">
        <v>64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991</v>
      </c>
      <c r="D41" s="52">
        <f>IF(H39=0,IF(D39-D40&gt;0,D39-D40+H40,0),IF(H39-H40&lt;0,H40-H39+D39,0))</f>
        <v>1461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11945</v>
      </c>
      <c r="D42" s="53">
        <f>D33+D35+D39</f>
        <v>11091</v>
      </c>
      <c r="E42" s="128" t="s">
        <v>379</v>
      </c>
      <c r="F42" s="129" t="s">
        <v>380</v>
      </c>
      <c r="G42" s="53">
        <f>G39+G33</f>
        <v>11945</v>
      </c>
      <c r="H42" s="53">
        <f>H39+H33</f>
        <v>11091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856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864</v>
      </c>
      <c r="C48" s="427" t="s">
        <v>381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865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866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1">
      <selection activeCell="C42" sqref="C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ПАРАХОДСТВО БЪЛГАРСКО РЕЧНО ПЛАВАНЕ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1114</v>
      </c>
    </row>
    <row r="6" spans="1:6" ht="12" customHeight="1">
      <c r="A6" s="471" t="s">
        <v>5</v>
      </c>
      <c r="B6" s="506" t="str">
        <f>'справка №1-БАЛАНС'!E5</f>
        <v>първо тримесечие на 2008 година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11690</v>
      </c>
      <c r="D10" s="54">
        <v>11753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-8370</v>
      </c>
      <c r="D11" s="54">
        <v>-8029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-2386</v>
      </c>
      <c r="D13" s="54">
        <v>-2063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-249</v>
      </c>
      <c r="D15" s="54">
        <v>-43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-83</v>
      </c>
      <c r="D19" s="54">
        <v>-106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602</v>
      </c>
      <c r="D20" s="55">
        <f>SUM(D10:D19)</f>
        <v>1511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-717</v>
      </c>
      <c r="D22" s="54">
        <v>-519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-717</v>
      </c>
      <c r="D32" s="55">
        <f>SUM(D22:D31)</f>
        <v>-519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-185</v>
      </c>
      <c r="D37" s="54">
        <v>-191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</v>
      </c>
      <c r="D38" s="54">
        <v>-3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-49</v>
      </c>
      <c r="D41" s="54">
        <v>-53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-237</v>
      </c>
      <c r="D42" s="55">
        <f>SUM(D34:D41)</f>
        <v>-247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-352</v>
      </c>
      <c r="D43" s="55">
        <f>D42+D32+D20</f>
        <v>745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1866</v>
      </c>
      <c r="D44" s="132">
        <v>1104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1514</v>
      </c>
      <c r="D45" s="55">
        <f>D44+D43</f>
        <v>1849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1514</v>
      </c>
      <c r="D46" s="56">
        <v>1849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7"/>
      <c r="D50" s="577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77"/>
      <c r="D52" s="577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5" bottom="0.28" header="0.29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1">
      <selection activeCell="K40" sqref="K40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ПАРАХОДСТВО БЪЛГАРСКО РЕЧНО ПЛАВАНЕ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1114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първо тримесечие на 2008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28959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90</v>
      </c>
      <c r="G11" s="58">
        <f>'справка №1-БАЛАНС'!H23</f>
        <v>0</v>
      </c>
      <c r="H11" s="60">
        <v>4744</v>
      </c>
      <c r="I11" s="58">
        <f>'справка №1-БАЛАНС'!H28+'справка №1-БАЛАНС'!H31</f>
        <v>4867</v>
      </c>
      <c r="J11" s="58">
        <f>'справка №1-БАЛАНС'!H29+'справка №1-БАЛАНС'!H32</f>
        <v>0</v>
      </c>
      <c r="K11" s="60"/>
      <c r="L11" s="344">
        <f>SUM(C11:K11)</f>
        <v>38660</v>
      </c>
      <c r="M11" s="58">
        <f>'справка №1-БАЛАНС'!H39</f>
        <v>1518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28959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90</v>
      </c>
      <c r="G15" s="61">
        <f t="shared" si="2"/>
        <v>0</v>
      </c>
      <c r="H15" s="61">
        <f t="shared" si="2"/>
        <v>4744</v>
      </c>
      <c r="I15" s="61">
        <f t="shared" si="2"/>
        <v>4867</v>
      </c>
      <c r="J15" s="61">
        <f t="shared" si="2"/>
        <v>0</v>
      </c>
      <c r="K15" s="61">
        <f t="shared" si="2"/>
        <v>0</v>
      </c>
      <c r="L15" s="344">
        <f t="shared" si="1"/>
        <v>38660</v>
      </c>
      <c r="M15" s="61">
        <f t="shared" si="2"/>
        <v>1518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991</v>
      </c>
      <c r="J16" s="345">
        <f>+'справка №1-БАЛАНС'!G32</f>
        <v>0</v>
      </c>
      <c r="K16" s="60"/>
      <c r="L16" s="344">
        <f t="shared" si="1"/>
        <v>991</v>
      </c>
      <c r="M16" s="60">
        <v>194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28959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90</v>
      </c>
      <c r="G29" s="59">
        <f t="shared" si="6"/>
        <v>0</v>
      </c>
      <c r="H29" s="59">
        <f t="shared" si="6"/>
        <v>4744</v>
      </c>
      <c r="I29" s="59">
        <f t="shared" si="6"/>
        <v>5858</v>
      </c>
      <c r="J29" s="59">
        <f t="shared" si="6"/>
        <v>0</v>
      </c>
      <c r="K29" s="59">
        <f t="shared" si="6"/>
        <v>0</v>
      </c>
      <c r="L29" s="344">
        <f t="shared" si="1"/>
        <v>39651</v>
      </c>
      <c r="M29" s="59">
        <f t="shared" si="6"/>
        <v>1712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28959</v>
      </c>
      <c r="D32" s="59">
        <f t="shared" si="7"/>
        <v>0</v>
      </c>
      <c r="E32" s="59">
        <f t="shared" si="7"/>
        <v>0</v>
      </c>
      <c r="F32" s="59">
        <f t="shared" si="7"/>
        <v>90</v>
      </c>
      <c r="G32" s="59">
        <f t="shared" si="7"/>
        <v>0</v>
      </c>
      <c r="H32" s="59">
        <f t="shared" si="7"/>
        <v>4744</v>
      </c>
      <c r="I32" s="59">
        <f t="shared" si="7"/>
        <v>5858</v>
      </c>
      <c r="J32" s="59">
        <f t="shared" si="7"/>
        <v>0</v>
      </c>
      <c r="K32" s="59">
        <f t="shared" si="7"/>
        <v>0</v>
      </c>
      <c r="L32" s="344">
        <f t="shared" si="1"/>
        <v>39651</v>
      </c>
      <c r="M32" s="59">
        <f>M29+M30+M31</f>
        <v>1712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857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79" t="s">
        <v>817</v>
      </c>
      <c r="E38" s="579"/>
      <c r="F38" s="579"/>
      <c r="G38" s="579"/>
      <c r="H38" s="579"/>
      <c r="I38" s="579"/>
      <c r="J38" s="15" t="s">
        <v>871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 t="s">
        <v>862</v>
      </c>
      <c r="F39" s="538"/>
      <c r="G39" s="538"/>
      <c r="H39" s="538"/>
      <c r="I39" s="538"/>
      <c r="J39" s="538"/>
      <c r="K39" s="538" t="s">
        <v>872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zoomScale="75" zoomScaleNormal="75" workbookViewId="0" topLeftCell="A11">
      <selection activeCell="K15" sqref="K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ПАРАХОДСТВО БЪЛГАРСКО РЕЧНО ПЛАВАНЕ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първо тримесечие на 2008 година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1114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60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15365</v>
      </c>
      <c r="E9" s="189"/>
      <c r="F9" s="189"/>
      <c r="G9" s="74">
        <f>D9+E9-F9</f>
        <v>15365</v>
      </c>
      <c r="H9" s="65"/>
      <c r="I9" s="65"/>
      <c r="J9" s="74">
        <f>G9+H9-I9</f>
        <v>15365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15365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4750</v>
      </c>
      <c r="E10" s="189">
        <v>2</v>
      </c>
      <c r="F10" s="189"/>
      <c r="G10" s="74">
        <f aca="true" t="shared" si="2" ref="G10:G39">D10+E10-F10</f>
        <v>4752</v>
      </c>
      <c r="H10" s="65"/>
      <c r="I10" s="65"/>
      <c r="J10" s="74">
        <f aca="true" t="shared" si="3" ref="J10:J39">G10+H10-I10</f>
        <v>4752</v>
      </c>
      <c r="K10" s="65">
        <v>345</v>
      </c>
      <c r="L10" s="65">
        <v>45</v>
      </c>
      <c r="M10" s="65"/>
      <c r="N10" s="74">
        <f aca="true" t="shared" si="4" ref="N10:N39">K10+L10-M10</f>
        <v>390</v>
      </c>
      <c r="O10" s="65"/>
      <c r="P10" s="65"/>
      <c r="Q10" s="74">
        <f t="shared" si="0"/>
        <v>390</v>
      </c>
      <c r="R10" s="74">
        <f t="shared" si="1"/>
        <v>4362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2907</v>
      </c>
      <c r="E11" s="189">
        <v>74</v>
      </c>
      <c r="F11" s="189"/>
      <c r="G11" s="74">
        <f t="shared" si="2"/>
        <v>2981</v>
      </c>
      <c r="H11" s="65"/>
      <c r="I11" s="65"/>
      <c r="J11" s="74">
        <f t="shared" si="3"/>
        <v>2981</v>
      </c>
      <c r="K11" s="65">
        <v>322</v>
      </c>
      <c r="L11" s="65">
        <v>108</v>
      </c>
      <c r="M11" s="65"/>
      <c r="N11" s="74">
        <f t="shared" si="4"/>
        <v>430</v>
      </c>
      <c r="O11" s="65"/>
      <c r="P11" s="65"/>
      <c r="Q11" s="74">
        <f t="shared" si="0"/>
        <v>430</v>
      </c>
      <c r="R11" s="74">
        <f t="shared" si="1"/>
        <v>2551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4683</v>
      </c>
      <c r="E12" s="189"/>
      <c r="F12" s="189"/>
      <c r="G12" s="74">
        <f t="shared" si="2"/>
        <v>4683</v>
      </c>
      <c r="H12" s="65"/>
      <c r="I12" s="65"/>
      <c r="J12" s="74">
        <f t="shared" si="3"/>
        <v>4683</v>
      </c>
      <c r="K12" s="65">
        <v>216</v>
      </c>
      <c r="L12" s="65">
        <v>50</v>
      </c>
      <c r="M12" s="65"/>
      <c r="N12" s="74">
        <f t="shared" si="4"/>
        <v>266</v>
      </c>
      <c r="O12" s="65"/>
      <c r="P12" s="65"/>
      <c r="Q12" s="74">
        <f t="shared" si="0"/>
        <v>266</v>
      </c>
      <c r="R12" s="74">
        <f t="shared" si="1"/>
        <v>4417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26074</v>
      </c>
      <c r="E13" s="189">
        <v>51</v>
      </c>
      <c r="F13" s="189"/>
      <c r="G13" s="74">
        <f t="shared" si="2"/>
        <v>26125</v>
      </c>
      <c r="H13" s="65"/>
      <c r="I13" s="65"/>
      <c r="J13" s="74">
        <f t="shared" si="3"/>
        <v>26125</v>
      </c>
      <c r="K13" s="65">
        <v>12055</v>
      </c>
      <c r="L13" s="65">
        <v>350</v>
      </c>
      <c r="M13" s="65"/>
      <c r="N13" s="74">
        <f t="shared" si="4"/>
        <v>12405</v>
      </c>
      <c r="O13" s="65"/>
      <c r="P13" s="65"/>
      <c r="Q13" s="74">
        <f t="shared" si="0"/>
        <v>12405</v>
      </c>
      <c r="R13" s="74">
        <f t="shared" si="1"/>
        <v>13720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374</v>
      </c>
      <c r="E14" s="189">
        <v>6</v>
      </c>
      <c r="F14" s="189"/>
      <c r="G14" s="74">
        <f t="shared" si="2"/>
        <v>380</v>
      </c>
      <c r="H14" s="65"/>
      <c r="I14" s="65"/>
      <c r="J14" s="74">
        <f t="shared" si="3"/>
        <v>380</v>
      </c>
      <c r="K14" s="65">
        <v>217</v>
      </c>
      <c r="L14" s="65">
        <v>26</v>
      </c>
      <c r="M14" s="65"/>
      <c r="N14" s="74">
        <f t="shared" si="4"/>
        <v>243</v>
      </c>
      <c r="O14" s="65"/>
      <c r="P14" s="65"/>
      <c r="Q14" s="74">
        <f t="shared" si="0"/>
        <v>243</v>
      </c>
      <c r="R14" s="74">
        <f t="shared" si="1"/>
        <v>137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853</v>
      </c>
      <c r="B15" s="374" t="s">
        <v>854</v>
      </c>
      <c r="C15" s="456" t="s">
        <v>855</v>
      </c>
      <c r="D15" s="457">
        <v>2188</v>
      </c>
      <c r="E15" s="457">
        <v>2721</v>
      </c>
      <c r="F15" s="457">
        <v>144</v>
      </c>
      <c r="G15" s="74">
        <f t="shared" si="2"/>
        <v>4765</v>
      </c>
      <c r="H15" s="458"/>
      <c r="I15" s="458"/>
      <c r="J15" s="74">
        <f t="shared" si="3"/>
        <v>4765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4765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56341</v>
      </c>
      <c r="E17" s="194">
        <f>SUM(E9:E16)</f>
        <v>2854</v>
      </c>
      <c r="F17" s="194">
        <f>SUM(F9:F16)</f>
        <v>144</v>
      </c>
      <c r="G17" s="74">
        <f t="shared" si="2"/>
        <v>59051</v>
      </c>
      <c r="H17" s="75">
        <f>SUM(H9:H16)</f>
        <v>0</v>
      </c>
      <c r="I17" s="75">
        <f>SUM(I9:I16)</f>
        <v>0</v>
      </c>
      <c r="J17" s="74">
        <f t="shared" si="3"/>
        <v>59051</v>
      </c>
      <c r="K17" s="75">
        <f>SUM(K9:K16)</f>
        <v>13155</v>
      </c>
      <c r="L17" s="75">
        <f>SUM(L9:L16)</f>
        <v>579</v>
      </c>
      <c r="M17" s="75">
        <f>SUM(M9:M16)</f>
        <v>0</v>
      </c>
      <c r="N17" s="74">
        <f t="shared" si="4"/>
        <v>13734</v>
      </c>
      <c r="O17" s="75">
        <f>SUM(O9:O16)</f>
        <v>0</v>
      </c>
      <c r="P17" s="75">
        <f>SUM(P9:P16)</f>
        <v>0</v>
      </c>
      <c r="Q17" s="74">
        <f t="shared" si="5"/>
        <v>13734</v>
      </c>
      <c r="R17" s="74">
        <f t="shared" si="6"/>
        <v>45317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20</v>
      </c>
      <c r="E22" s="189"/>
      <c r="F22" s="189"/>
      <c r="G22" s="74">
        <f t="shared" si="2"/>
        <v>20</v>
      </c>
      <c r="H22" s="65"/>
      <c r="I22" s="65"/>
      <c r="J22" s="74">
        <f t="shared" si="3"/>
        <v>20</v>
      </c>
      <c r="K22" s="65">
        <v>14</v>
      </c>
      <c r="L22" s="65"/>
      <c r="M22" s="65"/>
      <c r="N22" s="74">
        <f t="shared" si="4"/>
        <v>14</v>
      </c>
      <c r="O22" s="65"/>
      <c r="P22" s="65"/>
      <c r="Q22" s="74">
        <f t="shared" si="5"/>
        <v>14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20</v>
      </c>
      <c r="H25" s="66">
        <f t="shared" si="7"/>
        <v>0</v>
      </c>
      <c r="I25" s="66">
        <f t="shared" si="7"/>
        <v>0</v>
      </c>
      <c r="J25" s="67">
        <f t="shared" si="3"/>
        <v>20</v>
      </c>
      <c r="K25" s="66">
        <f t="shared" si="7"/>
        <v>14</v>
      </c>
      <c r="L25" s="66">
        <f t="shared" si="7"/>
        <v>0</v>
      </c>
      <c r="M25" s="66">
        <f t="shared" si="7"/>
        <v>0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17</v>
      </c>
      <c r="H27" s="70">
        <f t="shared" si="8"/>
        <v>0</v>
      </c>
      <c r="I27" s="70">
        <f t="shared" si="8"/>
        <v>0</v>
      </c>
      <c r="J27" s="71">
        <f t="shared" si="3"/>
        <v>17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17</v>
      </c>
      <c r="H38" s="75">
        <f t="shared" si="12"/>
        <v>0</v>
      </c>
      <c r="I38" s="75">
        <f t="shared" si="12"/>
        <v>0</v>
      </c>
      <c r="J38" s="74">
        <f t="shared" si="3"/>
        <v>17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56378</v>
      </c>
      <c r="E40" s="438">
        <f>E17+E18+E19+E25+E38+E39</f>
        <v>2854</v>
      </c>
      <c r="F40" s="438">
        <f aca="true" t="shared" si="13" ref="F40:R40">F17+F18+F19+F25+F38+F39</f>
        <v>144</v>
      </c>
      <c r="G40" s="438">
        <f t="shared" si="13"/>
        <v>59088</v>
      </c>
      <c r="H40" s="438">
        <f t="shared" si="13"/>
        <v>0</v>
      </c>
      <c r="I40" s="438">
        <f t="shared" si="13"/>
        <v>0</v>
      </c>
      <c r="J40" s="438">
        <f t="shared" si="13"/>
        <v>59088</v>
      </c>
      <c r="K40" s="438">
        <f t="shared" si="13"/>
        <v>13169</v>
      </c>
      <c r="L40" s="438">
        <f t="shared" si="13"/>
        <v>579</v>
      </c>
      <c r="M40" s="438">
        <f t="shared" si="13"/>
        <v>0</v>
      </c>
      <c r="N40" s="438">
        <f t="shared" si="13"/>
        <v>13748</v>
      </c>
      <c r="O40" s="438">
        <f t="shared" si="13"/>
        <v>0</v>
      </c>
      <c r="P40" s="438">
        <f t="shared" si="13"/>
        <v>0</v>
      </c>
      <c r="Q40" s="438">
        <f t="shared" si="13"/>
        <v>13748</v>
      </c>
      <c r="R40" s="438">
        <f t="shared" si="13"/>
        <v>45340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874</v>
      </c>
      <c r="I44" s="356"/>
      <c r="J44" s="356"/>
      <c r="K44" s="607"/>
      <c r="L44" s="607"/>
      <c r="M44" s="607"/>
      <c r="N44" s="607"/>
      <c r="O44" s="596" t="s">
        <v>779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875</v>
      </c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1">
      <selection activeCell="D96" sqref="D96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ПАРАХОДСТВО БЪЛГАРСКО РЕЧНО ПЛАВАНЕ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първо тримесечие на 2008 година</v>
      </c>
      <c r="C4" s="617"/>
      <c r="D4" s="527" t="s">
        <v>4</v>
      </c>
      <c r="E4" s="107">
        <f>'справка №1-БАЛАНС'!H4</f>
        <v>1114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24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24">
      <c r="A10" s="393" t="s">
        <v>616</v>
      </c>
      <c r="B10" s="395"/>
      <c r="C10" s="104"/>
      <c r="D10" s="104"/>
      <c r="E10" s="120"/>
      <c r="F10" s="106"/>
    </row>
    <row r="11" spans="1:15" ht="24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24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110</v>
      </c>
      <c r="D21" s="108"/>
      <c r="E21" s="120">
        <f t="shared" si="0"/>
        <v>110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637</v>
      </c>
      <c r="B23" s="399"/>
      <c r="C23" s="119"/>
      <c r="D23" s="104"/>
      <c r="E23" s="120"/>
      <c r="F23" s="106"/>
    </row>
    <row r="24" spans="1:15" ht="24">
      <c r="A24" s="396" t="s">
        <v>638</v>
      </c>
      <c r="B24" s="397" t="s">
        <v>639</v>
      </c>
      <c r="C24" s="119">
        <f>SUM(C25:C27)</f>
        <v>262</v>
      </c>
      <c r="D24" s="119">
        <f>SUM(D25:D27)</f>
        <v>262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105</v>
      </c>
      <c r="D26" s="108">
        <v>105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157</v>
      </c>
      <c r="D27" s="108">
        <v>157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3335</v>
      </c>
      <c r="D28" s="108">
        <v>3335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2591</v>
      </c>
      <c r="D29" s="108">
        <v>2591</v>
      </c>
      <c r="E29" s="120">
        <f t="shared" si="0"/>
        <v>0</v>
      </c>
      <c r="F29" s="106"/>
    </row>
    <row r="30" spans="1:6" ht="24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409</v>
      </c>
      <c r="D31" s="108">
        <v>409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28</v>
      </c>
      <c r="D32" s="108">
        <v>28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170</v>
      </c>
      <c r="D33" s="105">
        <f>SUM(D34:D37)</f>
        <v>170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19</v>
      </c>
      <c r="D34" s="108">
        <v>19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136</v>
      </c>
      <c r="D35" s="108">
        <v>136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15</v>
      </c>
      <c r="D37" s="108">
        <v>15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174</v>
      </c>
      <c r="D38" s="105">
        <f>SUM(D39:D42)</f>
        <v>174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174</v>
      </c>
      <c r="D42" s="108">
        <v>174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6969</v>
      </c>
      <c r="D43" s="104">
        <f>D24+D28+D29+D31+D30+D32+D33+D38</f>
        <v>6969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7079</v>
      </c>
      <c r="D44" s="103">
        <f>D43+D21+D19+D9</f>
        <v>6969</v>
      </c>
      <c r="E44" s="118">
        <f>E43+E21+E19+E9</f>
        <v>110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2898</v>
      </c>
      <c r="D52" s="103">
        <f>SUM(D53:D55)</f>
        <v>0</v>
      </c>
      <c r="E52" s="119">
        <f>C52-D52</f>
        <v>2898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2898</v>
      </c>
      <c r="D53" s="108"/>
      <c r="E53" s="119">
        <f>C53-D53</f>
        <v>2898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36">
      <c r="A56" s="396" t="s">
        <v>692</v>
      </c>
      <c r="B56" s="397" t="s">
        <v>693</v>
      </c>
      <c r="C56" s="103">
        <f>C57+C59</f>
        <v>1699</v>
      </c>
      <c r="D56" s="103">
        <f>D57+D59</f>
        <v>0</v>
      </c>
      <c r="E56" s="119">
        <f t="shared" si="1"/>
        <v>1699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1174</v>
      </c>
      <c r="D57" s="108"/>
      <c r="E57" s="119">
        <f t="shared" si="1"/>
        <v>1174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24">
      <c r="A59" s="406" t="s">
        <v>698</v>
      </c>
      <c r="B59" s="397" t="s">
        <v>699</v>
      </c>
      <c r="C59" s="108">
        <v>525</v>
      </c>
      <c r="D59" s="108"/>
      <c r="E59" s="119">
        <f t="shared" si="1"/>
        <v>525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487</v>
      </c>
      <c r="D64" s="108"/>
      <c r="E64" s="119">
        <f t="shared" si="1"/>
        <v>487</v>
      </c>
      <c r="F64" s="110"/>
    </row>
    <row r="65" spans="1:6" ht="12">
      <c r="A65" s="396" t="s">
        <v>707</v>
      </c>
      <c r="B65" s="397" t="s">
        <v>708</v>
      </c>
      <c r="C65" s="109">
        <v>33</v>
      </c>
      <c r="D65" s="109"/>
      <c r="E65" s="119">
        <f t="shared" si="1"/>
        <v>33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5084</v>
      </c>
      <c r="D66" s="103">
        <f>D52+D56+D61+D62+D63+D64</f>
        <v>0</v>
      </c>
      <c r="E66" s="119">
        <f t="shared" si="1"/>
        <v>5084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1168</v>
      </c>
      <c r="D68" s="108"/>
      <c r="E68" s="119">
        <f t="shared" si="1"/>
        <v>1168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2855</v>
      </c>
      <c r="D71" s="105">
        <f>SUM(D72:D74)</f>
        <v>2855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2855</v>
      </c>
      <c r="D72" s="108">
        <v>2855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36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569</v>
      </c>
      <c r="D80" s="103">
        <f>SUM(D81:D84)</f>
        <v>569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556</v>
      </c>
      <c r="D83" s="108">
        <v>556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13</v>
      </c>
      <c r="D84" s="108">
        <v>13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5044</v>
      </c>
      <c r="D85" s="104">
        <f>SUM(D86:D90)+D94</f>
        <v>5044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3022</v>
      </c>
      <c r="D87" s="108">
        <v>3022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315</v>
      </c>
      <c r="D88" s="108">
        <v>315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1050</v>
      </c>
      <c r="D89" s="108">
        <v>1050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265</v>
      </c>
      <c r="D90" s="103">
        <f>SUM(D91:D93)</f>
        <v>265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100</v>
      </c>
      <c r="D91" s="108">
        <v>100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56</v>
      </c>
      <c r="D92" s="108">
        <v>56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109</v>
      </c>
      <c r="D93" s="108">
        <v>109</v>
      </c>
      <c r="E93" s="119">
        <f t="shared" si="1"/>
        <v>0</v>
      </c>
      <c r="F93" s="108"/>
    </row>
    <row r="94" spans="1:6" ht="24">
      <c r="A94" s="396" t="s">
        <v>756</v>
      </c>
      <c r="B94" s="397" t="s">
        <v>757</v>
      </c>
      <c r="C94" s="108">
        <v>392</v>
      </c>
      <c r="D94" s="108">
        <v>392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115</v>
      </c>
      <c r="D95" s="108">
        <v>115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8583</v>
      </c>
      <c r="D96" s="104">
        <f>D85+D80+D75+D71+D95</f>
        <v>8583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14835</v>
      </c>
      <c r="D97" s="104">
        <f>D96+D68+D66</f>
        <v>8583</v>
      </c>
      <c r="E97" s="104">
        <f>E96+E68+E66</f>
        <v>6252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100</v>
      </c>
      <c r="D102" s="108"/>
      <c r="E102" s="108">
        <v>35</v>
      </c>
      <c r="F102" s="125">
        <f>C102+D102-E102</f>
        <v>65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100</v>
      </c>
      <c r="D105" s="103">
        <f>SUM(D102:D104)</f>
        <v>0</v>
      </c>
      <c r="E105" s="103">
        <f>SUM(E102:E104)</f>
        <v>35</v>
      </c>
      <c r="F105" s="103">
        <f>SUM(F102:F104)</f>
        <v>65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861</v>
      </c>
      <c r="B109" s="613"/>
      <c r="C109" s="613" t="s">
        <v>381</v>
      </c>
      <c r="D109" s="613"/>
      <c r="E109" s="613"/>
      <c r="F109" s="613"/>
    </row>
    <row r="110" spans="1:6" ht="24">
      <c r="A110" s="385"/>
      <c r="B110" s="386"/>
      <c r="C110" s="385" t="s">
        <v>876</v>
      </c>
      <c r="D110" s="385"/>
      <c r="E110" s="385"/>
      <c r="F110" s="387"/>
    </row>
    <row r="111" spans="1:6" ht="12">
      <c r="A111" s="385"/>
      <c r="B111" s="386"/>
      <c r="C111" s="612" t="s">
        <v>779</v>
      </c>
      <c r="D111" s="612"/>
      <c r="E111" s="612"/>
      <c r="F111" s="612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I32" sqref="I32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ПАРАХОДСТВО БЪЛГАРСКО РЕЧНО ПЛАВАНЕ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първо тримесечие на 2008 година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1114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177</v>
      </c>
      <c r="D19" s="98"/>
      <c r="E19" s="98"/>
      <c r="F19" s="98">
        <v>47</v>
      </c>
      <c r="G19" s="98"/>
      <c r="H19" s="98"/>
      <c r="I19" s="434">
        <f t="shared" si="0"/>
        <v>47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177</v>
      </c>
      <c r="D26" s="85">
        <f t="shared" si="2"/>
        <v>0</v>
      </c>
      <c r="E26" s="85">
        <f t="shared" si="2"/>
        <v>0</v>
      </c>
      <c r="F26" s="85">
        <f t="shared" si="2"/>
        <v>47</v>
      </c>
      <c r="G26" s="85">
        <f t="shared" si="2"/>
        <v>0</v>
      </c>
      <c r="H26" s="85">
        <f t="shared" si="2"/>
        <v>0</v>
      </c>
      <c r="I26" s="434">
        <f t="shared" si="0"/>
        <v>47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23"/>
      <c r="C30" s="623"/>
      <c r="D30" s="459" t="s">
        <v>817</v>
      </c>
      <c r="E30" s="622"/>
      <c r="F30" s="622"/>
      <c r="G30" s="622"/>
      <c r="H30" s="420" t="s">
        <v>779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865</v>
      </c>
      <c r="F31" s="523"/>
      <c r="G31" s="523"/>
      <c r="H31" s="523"/>
      <c r="I31" s="523" t="s">
        <v>866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0">
      <selection activeCell="A134" sqref="A13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ПАРАХОДСТВО БЪЛГАРСКО РЕЧНО ПЛАВАНЕ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820</v>
      </c>
      <c r="B6" s="628" t="str">
        <f>'справка №1-БАЛАНС'!E5</f>
        <v>първо тримесечие на 2008 година</v>
      </c>
      <c r="C6" s="628"/>
      <c r="D6" s="510"/>
      <c r="E6" s="569" t="s">
        <v>4</v>
      </c>
      <c r="F6" s="511">
        <f>'справка №1-БАЛАНС'!H4</f>
        <v>1114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880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861</v>
      </c>
      <c r="B151" s="453"/>
      <c r="C151" s="629" t="s">
        <v>381</v>
      </c>
      <c r="D151" s="629"/>
      <c r="E151" s="629"/>
      <c r="F151" s="629"/>
    </row>
    <row r="152" spans="1:6" ht="12.75">
      <c r="A152" s="517"/>
      <c r="B152" s="518"/>
      <c r="C152" s="517" t="s">
        <v>878</v>
      </c>
      <c r="D152" s="517"/>
      <c r="E152" s="517"/>
      <c r="F152" s="517"/>
    </row>
    <row r="153" spans="1:6" ht="12.75">
      <c r="A153" s="517"/>
      <c r="B153" s="518"/>
      <c r="C153" s="629" t="s">
        <v>779</v>
      </c>
      <c r="D153" s="629"/>
      <c r="E153" s="629"/>
      <c r="F153" s="629"/>
    </row>
    <row r="154" spans="3:5" ht="12.75">
      <c r="C154" s="517" t="s">
        <v>879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2008-05-29T16:24:24Z</cp:lastPrinted>
  <dcterms:created xsi:type="dcterms:W3CDTF">2000-06-29T12:02:40Z</dcterms:created>
  <dcterms:modified xsi:type="dcterms:W3CDTF">2008-05-30T08:05:03Z</dcterms:modified>
  <cp:category/>
  <cp:version/>
  <cp:contentType/>
  <cp:contentStatus/>
</cp:coreProperties>
</file>